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305" windowWidth="15195" windowHeight="6825"/>
  </bookViews>
  <sheets>
    <sheet name="Estado Resultados" sheetId="61" r:id="rId1"/>
    <sheet name="Balance General" sheetId="62" r:id="rId2"/>
    <sheet name="1.RESUMEN DE SALDOS" sheetId="53" r:id="rId3"/>
    <sheet name="2. COBROS" sheetId="9" r:id="rId4"/>
    <sheet name="3. FACTURADO VS RECAUDADO" sheetId="54" r:id="rId5"/>
    <sheet name="4. Presupusto- Gastos" sheetId="63" r:id="rId6"/>
    <sheet name="5.DETALLE GASTOS" sheetId="45" r:id="rId7"/>
    <sheet name="InformeCondomino" sheetId="24" r:id="rId8"/>
    <sheet name="BAC Colones " sheetId="59" r:id="rId9"/>
    <sheet name="BAC Dolares" sheetId="60" r:id="rId10"/>
    <sheet name="Hoja2" sheetId="2" state="hidden" r:id="rId11"/>
    <sheet name="Hoja3" sheetId="3" state="hidden" r:id="rId12"/>
  </sheets>
  <definedNames>
    <definedName name="A_impresión_IM" localSheetId="8">#REF!</definedName>
    <definedName name="A_impresión_IM" localSheetId="9">#REF!</definedName>
    <definedName name="A_impresión_IM">#REF!</definedName>
    <definedName name="_xlnm.Print_Area" localSheetId="3">'2. COBROS'!$A$1:$F$150</definedName>
    <definedName name="_xlnm.Print_Area" localSheetId="5">'4. Presupusto- Gastos'!$A$2:$I$51</definedName>
    <definedName name="_xlnm.Print_Area" localSheetId="6">'5.DETALLE GASTOS'!$A$1:$H$568</definedName>
    <definedName name="_xlnm.Print_Area" localSheetId="8">'BAC Colones '!$B$1:$I$136</definedName>
    <definedName name="_xlnm.Print_Area" localSheetId="9">'BAC Dolares'!$B$1:$I$21</definedName>
    <definedName name="_xlnm.Print_Area" localSheetId="1">'Balance General'!$A$1:$T$44</definedName>
    <definedName name="_xlnm.Print_Area" localSheetId="0">'Estado Resultados'!$B$1:$U$66</definedName>
    <definedName name="_xlnm.Print_Area" localSheetId="7">InformeCondomino!$B$3:$J$169</definedName>
    <definedName name="_xlnm.Print_Titles" localSheetId="3">'2. COBROS'!$A:$A,'2. COBROS'!$3:$3</definedName>
    <definedName name="_xlnm.Print_Titles" localSheetId="5">'4. Presupusto- Gastos'!$A:$F,'4. Presupusto- Gastos'!$1:$2</definedName>
    <definedName name="_xlnm.Print_Titles" localSheetId="6">'5.DETALLE GASTOS'!$1:$1</definedName>
    <definedName name="_xlnm.Print_Titles" localSheetId="8">'BAC Colones '!$1:$1</definedName>
    <definedName name="_xlnm.Print_Titles" localSheetId="1">'Balance General'!$A:$F,'Balance General'!$1:$1</definedName>
    <definedName name="_xlnm.Print_Titles" localSheetId="0">'Estado Resultados'!$A:$F,'Estado Resultados'!$1:$1</definedName>
    <definedName name="_xlnm.Print_Titles" localSheetId="7">InformeCondomino!$2:$6</definedName>
  </definedNames>
  <calcPr calcId="145621"/>
</workbook>
</file>

<file path=xl/calcChain.xml><?xml version="1.0" encoding="utf-8"?>
<calcChain xmlns="http://schemas.openxmlformats.org/spreadsheetml/2006/main">
  <c r="T66" i="61" l="1"/>
  <c r="S66" i="61"/>
  <c r="R66" i="61"/>
  <c r="P66" i="61"/>
  <c r="O66" i="61"/>
  <c r="N66" i="61"/>
  <c r="M66" i="61"/>
  <c r="L66" i="61"/>
  <c r="K66" i="61"/>
  <c r="J66" i="61"/>
  <c r="I66" i="61"/>
  <c r="H66" i="61"/>
  <c r="G66" i="61"/>
  <c r="U66" i="61" s="1"/>
  <c r="H566" i="45"/>
  <c r="G566" i="45"/>
  <c r="F566" i="45"/>
  <c r="H562" i="45"/>
  <c r="G562" i="45"/>
  <c r="F562" i="45"/>
  <c r="H559" i="45"/>
  <c r="G559" i="45"/>
  <c r="F559" i="45"/>
  <c r="H503" i="45"/>
  <c r="H567" i="45" s="1"/>
  <c r="G503" i="45"/>
  <c r="G567" i="45" s="1"/>
  <c r="F503" i="45"/>
  <c r="F567" i="45" s="1"/>
  <c r="H488" i="45"/>
  <c r="G488" i="45"/>
  <c r="F488" i="45"/>
  <c r="H474" i="45"/>
  <c r="G474" i="45"/>
  <c r="F474" i="45"/>
  <c r="H442" i="45"/>
  <c r="G442" i="45"/>
  <c r="F442" i="45"/>
  <c r="H435" i="45"/>
  <c r="G435" i="45"/>
  <c r="F435" i="45"/>
  <c r="H428" i="45"/>
  <c r="G428" i="45"/>
  <c r="F428" i="45"/>
  <c r="H424" i="45"/>
  <c r="G424" i="45"/>
  <c r="F424" i="45"/>
  <c r="H417" i="45"/>
  <c r="G417" i="45"/>
  <c r="F417" i="45"/>
  <c r="H372" i="45"/>
  <c r="G372" i="45"/>
  <c r="F372" i="45"/>
  <c r="H291" i="45"/>
  <c r="H475" i="45" s="1"/>
  <c r="G291" i="45"/>
  <c r="G475" i="45" s="1"/>
  <c r="F291" i="45"/>
  <c r="F475" i="45" s="1"/>
  <c r="H274" i="45"/>
  <c r="G274" i="45"/>
  <c r="F274" i="45"/>
  <c r="H268" i="45"/>
  <c r="G268" i="45"/>
  <c r="F268" i="45"/>
  <c r="H264" i="45"/>
  <c r="G264" i="45"/>
  <c r="F264" i="45"/>
  <c r="H257" i="45"/>
  <c r="G257" i="45"/>
  <c r="F257" i="45"/>
  <c r="H253" i="45"/>
  <c r="G253" i="45"/>
  <c r="F253" i="45"/>
  <c r="H236" i="45"/>
  <c r="G236" i="45"/>
  <c r="F236" i="45"/>
  <c r="H219" i="45"/>
  <c r="G219" i="45"/>
  <c r="F219" i="45"/>
  <c r="H214" i="45"/>
  <c r="G214" i="45"/>
  <c r="F214" i="45"/>
  <c r="H210" i="45"/>
  <c r="G210" i="45"/>
  <c r="G254" i="45" s="1"/>
  <c r="F210" i="45"/>
  <c r="H205" i="45"/>
  <c r="H254" i="45" s="1"/>
  <c r="G205" i="45"/>
  <c r="F205" i="45"/>
  <c r="F254" i="45" s="1"/>
  <c r="H189" i="45"/>
  <c r="G189" i="45"/>
  <c r="F189" i="45"/>
  <c r="H172" i="45"/>
  <c r="G172" i="45"/>
  <c r="F172" i="45"/>
  <c r="H168" i="45"/>
  <c r="G168" i="45"/>
  <c r="F168" i="45"/>
  <c r="H108" i="45"/>
  <c r="G108" i="45"/>
  <c r="F108" i="45"/>
  <c r="H91" i="45"/>
  <c r="H173" i="45" s="1"/>
  <c r="G91" i="45"/>
  <c r="F91" i="45"/>
  <c r="F173" i="45" s="1"/>
  <c r="H76" i="45"/>
  <c r="G76" i="45"/>
  <c r="G173" i="45" s="1"/>
  <c r="F76" i="45"/>
  <c r="H69" i="45"/>
  <c r="G69" i="45"/>
  <c r="F69" i="45"/>
  <c r="H43" i="45"/>
  <c r="G43" i="45"/>
  <c r="F43" i="45"/>
  <c r="H32" i="45"/>
  <c r="H275" i="45" s="1"/>
  <c r="H568" i="45" s="1"/>
  <c r="G32" i="45"/>
  <c r="F32" i="45"/>
  <c r="I46" i="63"/>
  <c r="I45" i="63"/>
  <c r="I44" i="63"/>
  <c r="I41" i="63"/>
  <c r="I39" i="63"/>
  <c r="I34" i="63"/>
  <c r="I33" i="63"/>
  <c r="I31" i="63"/>
  <c r="I30" i="63"/>
  <c r="I28" i="63"/>
  <c r="I27" i="63"/>
  <c r="I26" i="63"/>
  <c r="I25" i="63"/>
  <c r="I19" i="63"/>
  <c r="I18" i="63"/>
  <c r="I17" i="63"/>
  <c r="I15" i="63"/>
  <c r="I14" i="63"/>
  <c r="I13" i="63"/>
  <c r="H9" i="63"/>
  <c r="G9" i="63"/>
  <c r="I8" i="63"/>
  <c r="I6" i="63"/>
  <c r="B3" i="54"/>
  <c r="B3" i="53"/>
  <c r="T38" i="62"/>
  <c r="T33" i="62"/>
  <c r="T32" i="62"/>
  <c r="T14" i="62"/>
  <c r="U63" i="61"/>
  <c r="U61" i="61"/>
  <c r="U60" i="61"/>
  <c r="U55" i="61"/>
  <c r="U56" i="61"/>
  <c r="U52" i="61"/>
  <c r="U46" i="61"/>
  <c r="U42" i="61"/>
  <c r="U38" i="61"/>
  <c r="U45" i="61"/>
  <c r="U37" i="61"/>
  <c r="U31" i="61"/>
  <c r="U30" i="61"/>
  <c r="U29" i="61"/>
  <c r="U28" i="61"/>
  <c r="U27" i="61"/>
  <c r="U26" i="61"/>
  <c r="U25" i="61"/>
  <c r="U24" i="61"/>
  <c r="U22" i="61"/>
  <c r="U21" i="61"/>
  <c r="T8" i="61"/>
  <c r="T56" i="61"/>
  <c r="T21" i="61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I101" i="24"/>
  <c r="H16" i="60"/>
  <c r="I10" i="60"/>
  <c r="H10" i="60"/>
  <c r="G10" i="60"/>
  <c r="I6" i="60"/>
  <c r="I7" i="60" s="1"/>
  <c r="I8" i="60" s="1"/>
  <c r="I9" i="60" s="1"/>
  <c r="F275" i="45" l="1"/>
  <c r="F568" i="45" s="1"/>
  <c r="G275" i="45"/>
  <c r="G568" i="45" s="1"/>
  <c r="I127" i="59"/>
  <c r="I6" i="59"/>
  <c r="I7" i="59" s="1"/>
  <c r="I8" i="59" s="1"/>
  <c r="I9" i="59" s="1"/>
  <c r="I10" i="59" s="1"/>
  <c r="I11" i="59" s="1"/>
  <c r="I12" i="59" s="1"/>
  <c r="I13" i="59" s="1"/>
  <c r="I14" i="59" s="1"/>
  <c r="I15" i="59" s="1"/>
  <c r="I16" i="59" s="1"/>
  <c r="I17" i="59" s="1"/>
  <c r="I18" i="59" s="1"/>
  <c r="I19" i="59" s="1"/>
  <c r="I20" i="59" s="1"/>
  <c r="I21" i="59" s="1"/>
  <c r="I22" i="59"/>
  <c r="I23" i="59" s="1"/>
  <c r="I24" i="59" s="1"/>
  <c r="I25" i="59" s="1"/>
  <c r="I26" i="59"/>
  <c r="I27" i="59" s="1"/>
  <c r="I28" i="59" s="1"/>
  <c r="I29" i="59" s="1"/>
  <c r="I30" i="59" s="1"/>
  <c r="I31" i="59" s="1"/>
  <c r="I32" i="59" s="1"/>
  <c r="I33" i="59" s="1"/>
  <c r="I34" i="59" s="1"/>
  <c r="I35" i="59" s="1"/>
  <c r="I36" i="59" s="1"/>
  <c r="I37" i="59" s="1"/>
  <c r="I38" i="59" s="1"/>
  <c r="I39" i="59" s="1"/>
  <c r="I40" i="59" s="1"/>
  <c r="I41" i="59" s="1"/>
  <c r="I42" i="59" s="1"/>
  <c r="I43" i="59" s="1"/>
  <c r="I44" i="59" s="1"/>
  <c r="I45" i="59" s="1"/>
  <c r="I46" i="59" s="1"/>
  <c r="I47" i="59" s="1"/>
  <c r="I48" i="59" s="1"/>
  <c r="I49" i="59" s="1"/>
  <c r="I50" i="59" s="1"/>
  <c r="I51" i="59" s="1"/>
  <c r="I52" i="59" s="1"/>
  <c r="I53" i="59" s="1"/>
  <c r="I54" i="59" s="1"/>
  <c r="I55" i="59" s="1"/>
  <c r="I56" i="59" s="1"/>
  <c r="I57" i="59" s="1"/>
  <c r="I58" i="59" s="1"/>
  <c r="I59" i="59" s="1"/>
  <c r="I60" i="59" s="1"/>
  <c r="I61" i="59" s="1"/>
  <c r="I62" i="59" s="1"/>
  <c r="I63" i="59" s="1"/>
  <c r="I64" i="59" s="1"/>
  <c r="I65" i="59" s="1"/>
  <c r="I66" i="59" s="1"/>
  <c r="I67" i="59" s="1"/>
  <c r="I68" i="59" s="1"/>
  <c r="I69" i="59" s="1"/>
  <c r="I70" i="59" s="1"/>
  <c r="I71" i="59" s="1"/>
  <c r="I72" i="59" s="1"/>
  <c r="I73" i="59" s="1"/>
  <c r="I74" i="59" s="1"/>
  <c r="I75" i="59" s="1"/>
  <c r="I76" i="59" s="1"/>
  <c r="I77" i="59" s="1"/>
  <c r="I78" i="59" s="1"/>
  <c r="I79" i="59" s="1"/>
  <c r="I80" i="59" s="1"/>
  <c r="I81" i="59" s="1"/>
  <c r="I82" i="59" s="1"/>
  <c r="I83" i="59" s="1"/>
  <c r="I84" i="59" s="1"/>
  <c r="I85" i="59" s="1"/>
  <c r="I86" i="59" s="1"/>
  <c r="I87" i="59" s="1"/>
  <c r="I88" i="59" s="1"/>
  <c r="I89" i="59" s="1"/>
  <c r="I90" i="59" s="1"/>
  <c r="I91" i="59" s="1"/>
  <c r="I92" i="59" s="1"/>
  <c r="I93" i="59" s="1"/>
  <c r="I94" i="59" s="1"/>
  <c r="I95" i="59" s="1"/>
  <c r="I96" i="59" s="1"/>
  <c r="I97" i="59" s="1"/>
  <c r="I98" i="59" s="1"/>
  <c r="I99" i="59" s="1"/>
  <c r="I100" i="59" s="1"/>
  <c r="I101" i="59" s="1"/>
  <c r="I102" i="59" s="1"/>
  <c r="I103" i="59" s="1"/>
  <c r="I104" i="59" s="1"/>
  <c r="I105" i="59" s="1"/>
  <c r="I106" i="59" s="1"/>
  <c r="I107" i="59" s="1"/>
  <c r="I108" i="59" s="1"/>
  <c r="I109" i="59" s="1"/>
  <c r="I110" i="59" s="1"/>
  <c r="I111" i="59" s="1"/>
  <c r="I112" i="59" s="1"/>
  <c r="I113" i="59" s="1"/>
  <c r="I114" i="59" s="1"/>
  <c r="I115" i="59" s="1"/>
  <c r="I116" i="59" s="1"/>
  <c r="I117" i="59" s="1"/>
  <c r="I118" i="59" s="1"/>
  <c r="I119" i="59" s="1"/>
  <c r="I120" i="59" s="1"/>
  <c r="I121" i="59" s="1"/>
  <c r="I122" i="59" s="1"/>
  <c r="I123" i="59" s="1"/>
  <c r="I124" i="59" s="1"/>
  <c r="I125" i="59" s="1"/>
  <c r="I126" i="59" s="1"/>
  <c r="I5" i="59"/>
  <c r="T63" i="61" l="1"/>
  <c r="U62" i="61"/>
  <c r="U54" i="61"/>
  <c r="U53" i="61"/>
  <c r="T45" i="61"/>
  <c r="U44" i="61"/>
  <c r="U43" i="61"/>
  <c r="U41" i="61"/>
  <c r="U40" i="61"/>
  <c r="U39" i="61"/>
  <c r="U34" i="61"/>
  <c r="U33" i="61"/>
  <c r="U32" i="61"/>
  <c r="T30" i="61"/>
  <c r="T35" i="61"/>
  <c r="T47" i="61" s="1"/>
  <c r="T48" i="61" s="1"/>
  <c r="U20" i="61"/>
  <c r="U19" i="61"/>
  <c r="U18" i="61"/>
  <c r="U17" i="61"/>
  <c r="U16" i="61"/>
  <c r="U15" i="61"/>
  <c r="U14" i="61"/>
  <c r="U13" i="61"/>
  <c r="U12" i="61"/>
  <c r="U7" i="61"/>
  <c r="U6" i="61"/>
  <c r="U5" i="61"/>
  <c r="T39" i="62" l="1"/>
  <c r="I159" i="24"/>
  <c r="U8" i="61" l="1"/>
  <c r="B125" i="9"/>
  <c r="C125" i="9"/>
  <c r="D125" i="9"/>
  <c r="E125" i="9"/>
  <c r="B145" i="9"/>
  <c r="C145" i="9"/>
  <c r="D145" i="9"/>
  <c r="E145" i="9"/>
  <c r="F147" i="9"/>
  <c r="F148" i="9" s="1"/>
  <c r="B148" i="9"/>
  <c r="C148" i="9"/>
  <c r="D148" i="9"/>
  <c r="E148" i="9"/>
  <c r="E150" i="9" l="1"/>
  <c r="D150" i="9"/>
  <c r="B150" i="9"/>
  <c r="F125" i="9"/>
  <c r="C150" i="9"/>
  <c r="F145" i="9"/>
  <c r="B5" i="53" s="1"/>
  <c r="U23" i="61"/>
  <c r="S63" i="61"/>
  <c r="S64" i="61" s="1"/>
  <c r="S56" i="61"/>
  <c r="S45" i="61"/>
  <c r="S30" i="61"/>
  <c r="S35" i="61" s="1"/>
  <c r="S21" i="61"/>
  <c r="S8" i="61"/>
  <c r="S9" i="61" s="1"/>
  <c r="T30" i="62"/>
  <c r="B6" i="53" s="1"/>
  <c r="T22" i="62"/>
  <c r="T9" i="62"/>
  <c r="T10" i="62" l="1"/>
  <c r="T11" i="62" s="1"/>
  <c r="T34" i="62"/>
  <c r="T35" i="62" s="1"/>
  <c r="T17" i="62"/>
  <c r="F150" i="9"/>
  <c r="S57" i="61"/>
  <c r="S65" i="61" s="1"/>
  <c r="S47" i="61"/>
  <c r="I36" i="63"/>
  <c r="I23" i="63"/>
  <c r="R17" i="62"/>
  <c r="R38" i="62"/>
  <c r="R35" i="61"/>
  <c r="Q30" i="61"/>
  <c r="P30" i="61"/>
  <c r="R30" i="61"/>
  <c r="R21" i="61"/>
  <c r="R63" i="61"/>
  <c r="R56" i="61"/>
  <c r="R57" i="61" s="1"/>
  <c r="F156" i="24"/>
  <c r="F157" i="24"/>
  <c r="I149" i="24"/>
  <c r="G127" i="59"/>
  <c r="H127" i="59"/>
  <c r="G131" i="59"/>
  <c r="T36" i="62" l="1"/>
  <c r="T18" i="62"/>
  <c r="T23" i="62" s="1"/>
  <c r="T24" i="62" s="1"/>
  <c r="B4" i="53"/>
  <c r="S48" i="61"/>
  <c r="H130" i="59"/>
  <c r="H131" i="59" s="1"/>
  <c r="P14" i="62" l="1"/>
  <c r="R64" i="61" l="1"/>
  <c r="R45" i="61"/>
  <c r="R8" i="61"/>
  <c r="R9" i="61" s="1"/>
  <c r="R30" i="62"/>
  <c r="R22" i="62"/>
  <c r="R9" i="62"/>
  <c r="P22" i="62"/>
  <c r="R10" i="62" l="1"/>
  <c r="R11" i="62" s="1"/>
  <c r="R65" i="61"/>
  <c r="R47" i="61"/>
  <c r="B5" i="54"/>
  <c r="P34" i="62"/>
  <c r="P30" i="62"/>
  <c r="P17" i="62"/>
  <c r="P9" i="62"/>
  <c r="P10" i="62" s="1"/>
  <c r="P11" i="62" s="1"/>
  <c r="R48" i="61" l="1"/>
  <c r="P18" i="62"/>
  <c r="P23" i="62" s="1"/>
  <c r="P24" i="62" s="1"/>
  <c r="P36" i="62"/>
  <c r="P35" i="62"/>
  <c r="P63" i="61" l="1"/>
  <c r="P64" i="61" s="1"/>
  <c r="P56" i="61"/>
  <c r="P45" i="61"/>
  <c r="P21" i="61"/>
  <c r="P8" i="61"/>
  <c r="P9" i="61" s="1"/>
  <c r="R39" i="62" l="1"/>
  <c r="P57" i="61"/>
  <c r="P35" i="61"/>
  <c r="P47" i="61" s="1"/>
  <c r="O21" i="61"/>
  <c r="P65" i="61" l="1"/>
  <c r="P48" i="61"/>
  <c r="O63" i="61" l="1"/>
  <c r="O64" i="61" s="1"/>
  <c r="O56" i="61"/>
  <c r="O57" i="61" s="1"/>
  <c r="O45" i="61"/>
  <c r="O30" i="61"/>
  <c r="O8" i="61"/>
  <c r="O9" i="61" s="1"/>
  <c r="O9" i="62"/>
  <c r="O30" i="62"/>
  <c r="O22" i="62"/>
  <c r="O10" i="62"/>
  <c r="O11" i="62" s="1"/>
  <c r="P39" i="62" l="1"/>
  <c r="O65" i="61"/>
  <c r="O35" i="61"/>
  <c r="N17" i="62"/>
  <c r="N18" i="62" s="1"/>
  <c r="N63" i="61"/>
  <c r="N64" i="61" s="1"/>
  <c r="N56" i="61"/>
  <c r="N57" i="61" s="1"/>
  <c r="N45" i="61"/>
  <c r="N30" i="61"/>
  <c r="N21" i="61"/>
  <c r="N35" i="61" s="1"/>
  <c r="N8" i="61"/>
  <c r="N9" i="61" s="1"/>
  <c r="N30" i="62"/>
  <c r="N22" i="62"/>
  <c r="N9" i="62"/>
  <c r="N10" i="62" s="1"/>
  <c r="N11" i="62" s="1"/>
  <c r="O47" i="61" l="1"/>
  <c r="N65" i="61"/>
  <c r="N47" i="61"/>
  <c r="N23" i="62"/>
  <c r="N24" i="62" s="1"/>
  <c r="H47" i="63"/>
  <c r="G47" i="63"/>
  <c r="H32" i="63"/>
  <c r="G32" i="63"/>
  <c r="H22" i="63"/>
  <c r="G22" i="63"/>
  <c r="H10" i="63"/>
  <c r="G10" i="63"/>
  <c r="M34" i="62"/>
  <c r="L34" i="62"/>
  <c r="K34" i="62"/>
  <c r="J34" i="62"/>
  <c r="I34" i="62"/>
  <c r="H34" i="62"/>
  <c r="G34" i="62"/>
  <c r="G16" i="62"/>
  <c r="O17" i="62" l="1"/>
  <c r="O18" i="62" s="1"/>
  <c r="O23" i="62" s="1"/>
  <c r="O24" i="62" s="1"/>
  <c r="O48" i="61"/>
  <c r="O39" i="62" s="1"/>
  <c r="H37" i="63"/>
  <c r="H48" i="63" s="1"/>
  <c r="I32" i="63"/>
  <c r="N34" i="62"/>
  <c r="I47" i="63"/>
  <c r="F155" i="24"/>
  <c r="N48" i="61"/>
  <c r="N39" i="62" s="1"/>
  <c r="I10" i="63"/>
  <c r="I22" i="63"/>
  <c r="I9" i="63"/>
  <c r="G37" i="63"/>
  <c r="G48" i="63" s="1"/>
  <c r="M30" i="62"/>
  <c r="L30" i="62"/>
  <c r="L35" i="62" s="1"/>
  <c r="K30" i="62"/>
  <c r="J30" i="62"/>
  <c r="I30" i="62"/>
  <c r="H30" i="62"/>
  <c r="G30" i="62"/>
  <c r="M22" i="62"/>
  <c r="L22" i="62"/>
  <c r="K22" i="62"/>
  <c r="J22" i="62"/>
  <c r="I22" i="62"/>
  <c r="H22" i="62"/>
  <c r="G22" i="62"/>
  <c r="M17" i="62"/>
  <c r="M18" i="62" s="1"/>
  <c r="L17" i="62"/>
  <c r="L18" i="62" s="1"/>
  <c r="K17" i="62"/>
  <c r="K18" i="62" s="1"/>
  <c r="J17" i="62"/>
  <c r="J18" i="62" s="1"/>
  <c r="I17" i="62"/>
  <c r="I18" i="62" s="1"/>
  <c r="H17" i="62"/>
  <c r="H18" i="62" s="1"/>
  <c r="G17" i="62"/>
  <c r="G18" i="62" s="1"/>
  <c r="M9" i="62"/>
  <c r="M10" i="62" s="1"/>
  <c r="M11" i="62" s="1"/>
  <c r="L9" i="62"/>
  <c r="L10" i="62" s="1"/>
  <c r="L11" i="62" s="1"/>
  <c r="K9" i="62"/>
  <c r="K10" i="62" s="1"/>
  <c r="K11" i="62" s="1"/>
  <c r="J9" i="62"/>
  <c r="J10" i="62" s="1"/>
  <c r="J11" i="62" s="1"/>
  <c r="I9" i="62"/>
  <c r="I10" i="62" s="1"/>
  <c r="I11" i="62" s="1"/>
  <c r="H9" i="62"/>
  <c r="H10" i="62" s="1"/>
  <c r="H11" i="62" s="1"/>
  <c r="G9" i="62"/>
  <c r="G10" i="62" s="1"/>
  <c r="G11" i="62" s="1"/>
  <c r="M63" i="61"/>
  <c r="M64" i="61" s="1"/>
  <c r="L63" i="61"/>
  <c r="L64" i="61" s="1"/>
  <c r="K63" i="61"/>
  <c r="K64" i="61" s="1"/>
  <c r="J63" i="61"/>
  <c r="J64" i="61" s="1"/>
  <c r="I63" i="61"/>
  <c r="I64" i="61" s="1"/>
  <c r="H63" i="61"/>
  <c r="H64" i="61" s="1"/>
  <c r="G63" i="61"/>
  <c r="M56" i="61"/>
  <c r="M57" i="61" s="1"/>
  <c r="L56" i="61"/>
  <c r="L57" i="61" s="1"/>
  <c r="K56" i="61"/>
  <c r="K57" i="61" s="1"/>
  <c r="K65" i="61" s="1"/>
  <c r="J56" i="61"/>
  <c r="I56" i="61"/>
  <c r="I57" i="61" s="1"/>
  <c r="H56" i="61"/>
  <c r="H57" i="61" s="1"/>
  <c r="G56" i="61"/>
  <c r="M45" i="61"/>
  <c r="L45" i="61"/>
  <c r="K45" i="61"/>
  <c r="J45" i="61"/>
  <c r="I45" i="61"/>
  <c r="H45" i="61"/>
  <c r="G45" i="61"/>
  <c r="M30" i="61"/>
  <c r="L30" i="61"/>
  <c r="K30" i="61"/>
  <c r="J30" i="61"/>
  <c r="I30" i="61"/>
  <c r="H30" i="61"/>
  <c r="G30" i="61"/>
  <c r="M21" i="61"/>
  <c r="L21" i="61"/>
  <c r="L35" i="61" s="1"/>
  <c r="K21" i="61"/>
  <c r="J21" i="61"/>
  <c r="I21" i="61"/>
  <c r="H21" i="61"/>
  <c r="H35" i="61" s="1"/>
  <c r="G21" i="61"/>
  <c r="M8" i="61"/>
  <c r="M9" i="61" s="1"/>
  <c r="L8" i="61"/>
  <c r="L9" i="61" s="1"/>
  <c r="K8" i="61"/>
  <c r="K9" i="61" s="1"/>
  <c r="J8" i="61"/>
  <c r="I8" i="61"/>
  <c r="I9" i="61" s="1"/>
  <c r="H8" i="61"/>
  <c r="H9" i="61" s="1"/>
  <c r="G8" i="61"/>
  <c r="G9" i="61" s="1"/>
  <c r="R18" i="62" l="1"/>
  <c r="R23" i="62" s="1"/>
  <c r="R24" i="62" s="1"/>
  <c r="H47" i="61"/>
  <c r="H48" i="61" s="1"/>
  <c r="L47" i="61"/>
  <c r="L48" i="61" s="1"/>
  <c r="J35" i="61"/>
  <c r="J47" i="61" s="1"/>
  <c r="N35" i="62"/>
  <c r="N36" i="62"/>
  <c r="I37" i="63"/>
  <c r="G57" i="61"/>
  <c r="K35" i="61"/>
  <c r="K47" i="61" s="1"/>
  <c r="K48" i="61" s="1"/>
  <c r="K39" i="62" s="1"/>
  <c r="I35" i="61"/>
  <c r="I47" i="61" s="1"/>
  <c r="I48" i="61" s="1"/>
  <c r="M35" i="61"/>
  <c r="M47" i="61" s="1"/>
  <c r="M48" i="61" s="1"/>
  <c r="I48" i="63"/>
  <c r="M35" i="62"/>
  <c r="G23" i="62"/>
  <c r="G24" i="62" s="1"/>
  <c r="G35" i="62"/>
  <c r="G36" i="62"/>
  <c r="K35" i="62"/>
  <c r="K36" i="62"/>
  <c r="H36" i="62"/>
  <c r="L36" i="62"/>
  <c r="I36" i="62"/>
  <c r="M36" i="62"/>
  <c r="H35" i="62"/>
  <c r="J35" i="62"/>
  <c r="J36" i="62"/>
  <c r="I35" i="62"/>
  <c r="L23" i="62"/>
  <c r="L24" i="62" s="1"/>
  <c r="H23" i="62"/>
  <c r="H24" i="62" s="1"/>
  <c r="K23" i="62"/>
  <c r="K24" i="62" s="1"/>
  <c r="J23" i="62"/>
  <c r="J24" i="62" s="1"/>
  <c r="H65" i="61"/>
  <c r="L65" i="61"/>
  <c r="M23" i="62"/>
  <c r="M24" i="62" s="1"/>
  <c r="I23" i="62"/>
  <c r="I24" i="62" s="1"/>
  <c r="I65" i="61"/>
  <c r="M65" i="61"/>
  <c r="J9" i="61"/>
  <c r="J57" i="61"/>
  <c r="J65" i="61" s="1"/>
  <c r="G35" i="61"/>
  <c r="G64" i="61"/>
  <c r="U64" i="61" s="1"/>
  <c r="U35" i="61" l="1"/>
  <c r="U47" i="61" s="1"/>
  <c r="U48" i="61" s="1"/>
  <c r="J48" i="61"/>
  <c r="J39" i="62" s="1"/>
  <c r="L39" i="62"/>
  <c r="H39" i="62"/>
  <c r="M39" i="62"/>
  <c r="I39" i="62"/>
  <c r="U9" i="61"/>
  <c r="U57" i="61"/>
  <c r="G47" i="61"/>
  <c r="G65" i="61"/>
  <c r="R34" i="62" l="1"/>
  <c r="O34" i="62"/>
  <c r="U65" i="61"/>
  <c r="G48" i="61"/>
  <c r="R35" i="62" l="1"/>
  <c r="R36" i="62"/>
  <c r="O36" i="62"/>
  <c r="O35" i="62"/>
  <c r="G14" i="60"/>
  <c r="G39" i="62" l="1"/>
  <c r="G40" i="62" s="1"/>
  <c r="H13" i="60"/>
  <c r="H38" i="62" l="1"/>
  <c r="H40" i="62" s="1"/>
  <c r="G41" i="62"/>
  <c r="G46" i="62" s="1"/>
  <c r="H14" i="60"/>
  <c r="I38" i="62" l="1"/>
  <c r="I40" i="62" s="1"/>
  <c r="H41" i="62"/>
  <c r="H46" i="62" s="1"/>
  <c r="H140" i="59" l="1"/>
  <c r="J38" i="62"/>
  <c r="J40" i="62" s="1"/>
  <c r="I41" i="62"/>
  <c r="I46" i="62" s="1"/>
  <c r="B9" i="54"/>
  <c r="C9" i="54" s="1"/>
  <c r="C8" i="54"/>
  <c r="C5" i="54"/>
  <c r="C4" i="54"/>
  <c r="D14" i="53"/>
  <c r="F14" i="53" s="1"/>
  <c r="D15" i="53"/>
  <c r="F15" i="53" s="1"/>
  <c r="D16" i="53"/>
  <c r="F16" i="53" s="1"/>
  <c r="D17" i="53"/>
  <c r="F17" i="53" s="1"/>
  <c r="D18" i="53"/>
  <c r="F18" i="53" s="1"/>
  <c r="D19" i="53"/>
  <c r="F19" i="53" s="1"/>
  <c r="D20" i="53"/>
  <c r="F20" i="53" s="1"/>
  <c r="F21" i="53"/>
  <c r="E22" i="53"/>
  <c r="K38" i="62" l="1"/>
  <c r="K40" i="62" s="1"/>
  <c r="J41" i="62"/>
  <c r="J46" i="62" s="1"/>
  <c r="F22" i="53"/>
  <c r="K41" i="62" l="1"/>
  <c r="K46" i="62" s="1"/>
  <c r="L38" i="62"/>
  <c r="L40" i="62" s="1"/>
  <c r="M38" i="62" l="1"/>
  <c r="M40" i="62" s="1"/>
  <c r="L41" i="62"/>
  <c r="L46" i="62" s="1"/>
  <c r="B7" i="53"/>
  <c r="B9" i="53" s="1"/>
  <c r="F24" i="53" s="1"/>
  <c r="I108" i="24"/>
  <c r="M41" i="62" l="1"/>
  <c r="M46" i="62" s="1"/>
  <c r="N38" i="62"/>
  <c r="N40" i="62" s="1"/>
  <c r="O38" i="62" s="1"/>
  <c r="I111" i="24"/>
  <c r="N41" i="62" l="1"/>
  <c r="N46" i="62" s="1"/>
  <c r="O40" i="62"/>
  <c r="E211" i="24"/>
  <c r="O41" i="62" l="1"/>
  <c r="O46" i="62" s="1"/>
  <c r="P38" i="62"/>
  <c r="P40" i="62" s="1"/>
  <c r="I154" i="24"/>
  <c r="P41" i="62" l="1"/>
  <c r="P46" i="62" s="1"/>
  <c r="R40" i="62"/>
  <c r="S38" i="62" s="1"/>
  <c r="I113" i="24"/>
  <c r="I151" i="24" s="1"/>
  <c r="R41" i="62" l="1"/>
  <c r="R46" i="62" s="1"/>
  <c r="T40" i="62"/>
  <c r="T41" i="62" s="1"/>
  <c r="T46" i="62" s="1"/>
</calcChain>
</file>

<file path=xl/sharedStrings.xml><?xml version="1.0" encoding="utf-8"?>
<sst xmlns="http://schemas.openxmlformats.org/spreadsheetml/2006/main" count="3401" uniqueCount="1424">
  <si>
    <t>Current Assets</t>
  </si>
  <si>
    <t>Checking/Savings</t>
  </si>
  <si>
    <t>Total Accounts Receivable</t>
  </si>
  <si>
    <t>TOTAL</t>
  </si>
  <si>
    <t>Total Income</t>
  </si>
  <si>
    <t>Total Other Income</t>
  </si>
  <si>
    <t>Total Other Expense</t>
  </si>
  <si>
    <t>1 - 30</t>
  </si>
  <si>
    <t xml:space="preserve"> </t>
  </si>
  <si>
    <t xml:space="preserve">CUENTAS POR COBRAR </t>
  </si>
  <si>
    <t xml:space="preserve">TOTAL CARTERA </t>
  </si>
  <si>
    <t>31 - 60</t>
  </si>
  <si>
    <t>61 - 90</t>
  </si>
  <si>
    <t>&gt; 90</t>
  </si>
  <si>
    <t>INFORME FINANCIERO MENSUAL PARA LOS CONDOMINOS</t>
  </si>
  <si>
    <t>MOVIMIENTOS</t>
  </si>
  <si>
    <t>Concepto</t>
  </si>
  <si>
    <t>Parcial ¢</t>
  </si>
  <si>
    <t>TOTALES ¢</t>
  </si>
  <si>
    <t>¢</t>
  </si>
  <si>
    <t>MAS:          ENTRADAS/INGRESOS</t>
  </si>
  <si>
    <t>TOTAL SALDO BANCOS MAS ENTRADAS</t>
  </si>
  <si>
    <t>SALIDAS</t>
  </si>
  <si>
    <t>CUENTAS POR COBRAR</t>
  </si>
  <si>
    <t>URBANO INMOBILIARIA S.A.</t>
  </si>
  <si>
    <t>Administrador</t>
  </si>
  <si>
    <t xml:space="preserve">TOTAL SALIDAS DEL MES </t>
  </si>
  <si>
    <t xml:space="preserve">         MOVIMIENTOS  BAC SAN JOSE </t>
  </si>
  <si>
    <t xml:space="preserve">ANTICIPOS </t>
  </si>
  <si>
    <t>CUENTAS POR  PAGAR</t>
  </si>
  <si>
    <t>Type</t>
  </si>
  <si>
    <t>Date</t>
  </si>
  <si>
    <t>Num</t>
  </si>
  <si>
    <t>Name</t>
  </si>
  <si>
    <t>Memo</t>
  </si>
  <si>
    <t>Debit</t>
  </si>
  <si>
    <t>Credit</t>
  </si>
  <si>
    <t>Balance</t>
  </si>
  <si>
    <t>TOTAL DE INGRESOS DEL MES</t>
  </si>
  <si>
    <t>OTROS INGRESOS</t>
  </si>
  <si>
    <t xml:space="preserve">NO IDENTIFICADOS </t>
  </si>
  <si>
    <t>N.I.</t>
  </si>
  <si>
    <t>Expense</t>
  </si>
  <si>
    <t>Ordinary Income/Expense</t>
  </si>
  <si>
    <t>Agroservicios El Salitre S.A</t>
  </si>
  <si>
    <t>Other Income/Expense</t>
  </si>
  <si>
    <t>Net Other Income</t>
  </si>
  <si>
    <t>SALDO NETO SIN CONSIDERAR CUENTAS POR COBRAR</t>
  </si>
  <si>
    <t>SALDO</t>
  </si>
  <si>
    <t>MONTO GASTADO</t>
  </si>
  <si>
    <t>MONTO</t>
  </si>
  <si>
    <t>AHORRO x MES</t>
  </si>
  <si>
    <t>MESES</t>
  </si>
  <si>
    <t>DETALLE</t>
  </si>
  <si>
    <t>AHORROS DE GASTOS FUTUOS QUE SE DEBEN TENER ACUMULADOS</t>
  </si>
  <si>
    <t>SALDO NETO</t>
  </si>
  <si>
    <t>CUENTAS POR PAGAR</t>
  </si>
  <si>
    <t>ANTICIPOS DE CUOTAS</t>
  </si>
  <si>
    <t>CUENTAS por COBRAR</t>
  </si>
  <si>
    <t>BANCOS</t>
  </si>
  <si>
    <t>MES</t>
  </si>
  <si>
    <t>CUOTAS E ITEMS FACTURADOS</t>
  </si>
  <si>
    <t>CUOTAS E ITEMS RECAUDADAS</t>
  </si>
  <si>
    <t>SALDO DEL MES</t>
  </si>
  <si>
    <t>CUOTAS EXTRAORDINARIAS FACTURADAS</t>
  </si>
  <si>
    <t>CUOTAS EXTRORDINARIAS RECAUDADAS</t>
  </si>
  <si>
    <t>Income</t>
  </si>
  <si>
    <t>Oct 18</t>
  </si>
  <si>
    <t>Total Checking/Savings</t>
  </si>
  <si>
    <t>Accounts Receivable</t>
  </si>
  <si>
    <t>Total Current Assets</t>
  </si>
  <si>
    <t>102 · Bancos</t>
  </si>
  <si>
    <t xml:space="preserve">BAC SAN JOSE  </t>
  </si>
  <si>
    <t>Cta.¢   CR 931484489</t>
  </si>
  <si>
    <t>Saldo Anterior</t>
  </si>
  <si>
    <t>Total  CR 931484489</t>
  </si>
  <si>
    <t>Saldo Bancos</t>
  </si>
  <si>
    <t>Saldo Libros</t>
  </si>
  <si>
    <t>Sumas  Iguales</t>
  </si>
  <si>
    <t>BAC SAN JOSE</t>
  </si>
  <si>
    <t>Cta.$  931484471</t>
  </si>
  <si>
    <t xml:space="preserve">Saldo Anterior </t>
  </si>
  <si>
    <t>CONDOMINIO TORRE ROHRMOSER</t>
  </si>
  <si>
    <t>Sep 18</t>
  </si>
  <si>
    <t>Nov 18</t>
  </si>
  <si>
    <t>Dec 18</t>
  </si>
  <si>
    <t>Jan 19</t>
  </si>
  <si>
    <t>Feb 19</t>
  </si>
  <si>
    <t>Mar 19</t>
  </si>
  <si>
    <t>7 · Ingresos</t>
  </si>
  <si>
    <t>71 · 1.Cuotas   Mantenimiento</t>
  </si>
  <si>
    <t>72 · 3.Consumo Agua Aptos</t>
  </si>
  <si>
    <t>74 · Descuentos por pronto pago</t>
  </si>
  <si>
    <t>Total 7 · Ingresos</t>
  </si>
  <si>
    <t>81 · GASTOS FIJOS</t>
  </si>
  <si>
    <t>81001 · Vigilancia</t>
  </si>
  <si>
    <t>81002 · Seguro Todo Riesgo y Resp Civil</t>
  </si>
  <si>
    <t>81003 · Contrato Limpieza y Mto General</t>
  </si>
  <si>
    <t>81005 · Servicios Publicos</t>
  </si>
  <si>
    <t>810051 · Telefono</t>
  </si>
  <si>
    <t>810052 · Energia</t>
  </si>
  <si>
    <t>810053 · Agua</t>
  </si>
  <si>
    <t>810054 · Cable TV - Internet</t>
  </si>
  <si>
    <t>Total 81005 · Servicios Publicos</t>
  </si>
  <si>
    <t>81006 · Administracion Condominio</t>
  </si>
  <si>
    <t>81007 · Contratos Mantenimiento Equipos</t>
  </si>
  <si>
    <t>810072 · Contrato Elevadores</t>
  </si>
  <si>
    <t>810073 · Contrato Sist Incendio y Extint</t>
  </si>
  <si>
    <t>810074 · Contrato Bombas de Agua</t>
  </si>
  <si>
    <t>810075 · Contrato Generado de Energia</t>
  </si>
  <si>
    <t>810076 · CCTV - Camaras</t>
  </si>
  <si>
    <t>810078 · Mtto - Insumos de Piscina</t>
  </si>
  <si>
    <t>Total 81007 · Contratos Mantenimiento Equipos</t>
  </si>
  <si>
    <t>81009 · Fumigacion</t>
  </si>
  <si>
    <t>81012 · .Asamblea Anual</t>
  </si>
  <si>
    <t>Total 81 · GASTOS FIJOS</t>
  </si>
  <si>
    <t>82 · GASTOS VARIABLES</t>
  </si>
  <si>
    <t>8202 · Aseo y Limpieza</t>
  </si>
  <si>
    <t>8203 · Mantenimiento Edificios</t>
  </si>
  <si>
    <t>8204 · Mantenimiento Equipos e Instala</t>
  </si>
  <si>
    <t>8205 · Mantenimiento de Jardines</t>
  </si>
  <si>
    <t>8207 · Activos Menores</t>
  </si>
  <si>
    <t>8208 · Mantenimiento Correctivo Equipo</t>
  </si>
  <si>
    <t>8211 · Gastos Administrativos</t>
  </si>
  <si>
    <t>8299 · Otros Gastos de Operacion</t>
  </si>
  <si>
    <t>Total 82 · GASTOS VARIABLES</t>
  </si>
  <si>
    <t>83 · INVERSIONES Y MEJORAS</t>
  </si>
  <si>
    <t>85 · Ingresos No Operacionales</t>
  </si>
  <si>
    <t>8503 · Diferencia en Cambio</t>
  </si>
  <si>
    <t>8504 · Cargos e Intereses Morosidad</t>
  </si>
  <si>
    <t>8507 · Control de Acceso</t>
  </si>
  <si>
    <t>Total 85 · Ingresos No Operacionales</t>
  </si>
  <si>
    <t>86 · Gastos No operacionales</t>
  </si>
  <si>
    <t>8601 · Gastos x Diferencia en Cambio</t>
  </si>
  <si>
    <t>8602 · Gastos Bancarios</t>
  </si>
  <si>
    <t>8604 · Otros Gastos No Operacionales</t>
  </si>
  <si>
    <t>Total 86 · Gastos No operacionales</t>
  </si>
  <si>
    <t>Sep 30, 18</t>
  </si>
  <si>
    <t>Oct 31, 18</t>
  </si>
  <si>
    <t>Nov 30, 18</t>
  </si>
  <si>
    <t>Dec 31, 18</t>
  </si>
  <si>
    <t>Jan 31, 19</t>
  </si>
  <si>
    <t>Feb 28, 19</t>
  </si>
  <si>
    <t>Mar 31, 19</t>
  </si>
  <si>
    <t>00 · CAJA Y BANCOS</t>
  </si>
  <si>
    <t>01 · Bancos</t>
  </si>
  <si>
    <t>01041 · Bac San jose Colones</t>
  </si>
  <si>
    <t>01042 · Bac San jose Dolares</t>
  </si>
  <si>
    <t>Total 01 · Bancos</t>
  </si>
  <si>
    <t>Total 00 · CAJA Y BANCOS</t>
  </si>
  <si>
    <t>12 · Cuentas por Cobrar</t>
  </si>
  <si>
    <t>1201 · Mantenimiento</t>
  </si>
  <si>
    <t>1202 · Capitalizacion</t>
  </si>
  <si>
    <t>1211 · Cargos e intereses Mora en Pago</t>
  </si>
  <si>
    <t>Total 12 · Cuentas por Cobrar</t>
  </si>
  <si>
    <t>Other Current Assets</t>
  </si>
  <si>
    <t>1300 · Otras Cuentas Por Cobrar</t>
  </si>
  <si>
    <t>1499 · Undeposited Funds</t>
  </si>
  <si>
    <t>Total Other Current Assets</t>
  </si>
  <si>
    <t>Current Liabilities</t>
  </si>
  <si>
    <t>35 · C x P Proveedores</t>
  </si>
  <si>
    <t>Total Accounts Payable</t>
  </si>
  <si>
    <t>Other Current Liabilities</t>
  </si>
  <si>
    <t>Total Other Current Liabilities</t>
  </si>
  <si>
    <t>Total Current Liabilities</t>
  </si>
  <si>
    <t>TOTAL LIABILITIES &amp; EQUITY</t>
  </si>
  <si>
    <t xml:space="preserve">Exedentes o Perdidas Operativas </t>
  </si>
  <si>
    <t>Otros Ingresos</t>
  </si>
  <si>
    <t>Otros Egresos</t>
  </si>
  <si>
    <t>Total  Egresos</t>
  </si>
  <si>
    <t>A C T I V  O S</t>
  </si>
  <si>
    <t xml:space="preserve">TOTAL ACTIVOS </t>
  </si>
  <si>
    <t xml:space="preserve">PASIVOS  Y  PATRIMONIOS </t>
  </si>
  <si>
    <t xml:space="preserve">PASIVOS </t>
  </si>
  <si>
    <t xml:space="preserve">Cuentas  por Pagar </t>
  </si>
  <si>
    <t>Total Pasivos</t>
  </si>
  <si>
    <t>PATRIMONIO</t>
  </si>
  <si>
    <t>Exedentes  Acumulado</t>
  </si>
  <si>
    <t>Exedente del  Periodo</t>
  </si>
  <si>
    <t>Total Patrimonio</t>
  </si>
  <si>
    <t xml:space="preserve">2 · Otras Cuentas por  Pagar </t>
  </si>
  <si>
    <t>Anticipo de Condominos / NI</t>
  </si>
  <si>
    <t>Anticipos</t>
  </si>
  <si>
    <t>Cuentas por Cobrar</t>
  </si>
  <si>
    <t>810077 · Aire Acondicionado</t>
  </si>
  <si>
    <t>81008 · Limpieza de Vidrios y Fachada</t>
  </si>
  <si>
    <t>Presupuesto</t>
  </si>
  <si>
    <t>Diferencia</t>
  </si>
  <si>
    <t>Total  Gastos</t>
  </si>
  <si>
    <t>Abr 19</t>
  </si>
  <si>
    <t>81008. Limpieza de Vidrios y Fachada</t>
  </si>
  <si>
    <t>Abr 30, 19</t>
  </si>
  <si>
    <t>May 31, 19</t>
  </si>
  <si>
    <t xml:space="preserve">810055 . Recarga de Gas </t>
  </si>
  <si>
    <t xml:space="preserve">810055. Recarga de Gas </t>
  </si>
  <si>
    <t>May 19</t>
  </si>
  <si>
    <t>Jun 19</t>
  </si>
  <si>
    <t>Jun 30, 19</t>
  </si>
  <si>
    <t>Jul 31, 19</t>
  </si>
  <si>
    <t>Ago 31, 19</t>
  </si>
  <si>
    <t>Ago 19</t>
  </si>
  <si>
    <t>Diferencial Cambiario</t>
  </si>
  <si>
    <t xml:space="preserve">8505. Cuota Extraordinaria </t>
  </si>
  <si>
    <t>Sep 30, 19</t>
  </si>
  <si>
    <t>Sep, 19</t>
  </si>
  <si>
    <t>0603 INQ</t>
  </si>
  <si>
    <t>0603 Juan Carlos Araya</t>
  </si>
  <si>
    <t>1704 INQ Maria Victoria Piñeres</t>
  </si>
  <si>
    <t>0403 Werner Guzman</t>
  </si>
  <si>
    <t>0405 Claudia Toledo</t>
  </si>
  <si>
    <t>1402 INQ Alejandra Lopez/Roberto Chavarri</t>
  </si>
  <si>
    <t>0503 INQ Adriana Benavides</t>
  </si>
  <si>
    <t>1701 INQ</t>
  </si>
  <si>
    <t>0901 Manrique Leal </t>
  </si>
  <si>
    <t>0806 INQ Yohan Gomez Gomez</t>
  </si>
  <si>
    <t>0502 INQ Francesca Wright</t>
  </si>
  <si>
    <t>1801 Luis Giraldo</t>
  </si>
  <si>
    <t>1702 Madelaine Orozco</t>
  </si>
  <si>
    <t>1601 Simon Mekler</t>
  </si>
  <si>
    <t>0506 Victor Castillo</t>
  </si>
  <si>
    <t>0301 Jose Rodriguez </t>
  </si>
  <si>
    <t>0904 INQ JAVIER BOLLAT MONTENEGRO</t>
  </si>
  <si>
    <t>1404 Luis Antonio Rodriguez</t>
  </si>
  <si>
    <t>0902 Ilan Melendez </t>
  </si>
  <si>
    <t>1802 Manuel Emilio Chaves</t>
  </si>
  <si>
    <t>1101 Alicia Torres</t>
  </si>
  <si>
    <t>1705 Laura Blanco</t>
  </si>
  <si>
    <t>0602 Wendy Hernanadez</t>
  </si>
  <si>
    <t>2004 INQ  Rossana Valerio</t>
  </si>
  <si>
    <t>2001 Alexander Flores Naranjo</t>
  </si>
  <si>
    <t>1002 Yeudee Arias </t>
  </si>
  <si>
    <t>0606 Juan Gonzalez Atkinson</t>
  </si>
  <si>
    <t>1401</t>
  </si>
  <si>
    <t>0801 Maria elena Madrigal</t>
  </si>
  <si>
    <t>0406 Niurka Silva</t>
  </si>
  <si>
    <t>1701 Marvin Aguilar Redondo</t>
  </si>
  <si>
    <t>0702 Alejandro Rivas</t>
  </si>
  <si>
    <t>0703 Eva Szlak</t>
  </si>
  <si>
    <t>1504 Jason Carmona</t>
  </si>
  <si>
    <t>0804 Juan Carlos Sáenz Vargas</t>
  </si>
  <si>
    <t>1206 Mariela Alfaro Cruz</t>
  </si>
  <si>
    <t>1201 INQ Ariel Sabah</t>
  </si>
  <si>
    <t>1301 Miguel Elizondo </t>
  </si>
  <si>
    <t>1501 Michel Goldszajn</t>
  </si>
  <si>
    <t>1203 TRANSAL,S.A</t>
  </si>
  <si>
    <t>1001 Pedro Abdalla</t>
  </si>
  <si>
    <t>1404 INQ  CARLOS ALBERTO LLAMAS</t>
  </si>
  <si>
    <t>1202 Marco Muñoz Cavallini</t>
  </si>
  <si>
    <t>2201 Carolina Szalak / Luis Szalak</t>
  </si>
  <si>
    <t>2101 Daniel Fernandez Trujillo</t>
  </si>
  <si>
    <t>0501 Guillermo Granados</t>
  </si>
  <si>
    <t>1103 INQ Arie Morhaim</t>
  </si>
  <si>
    <t>0605 Victor Eduardo Calderon</t>
  </si>
  <si>
    <t>1303 INQ</t>
  </si>
  <si>
    <t>0704 INQ</t>
  </si>
  <si>
    <t>0804 INQ</t>
  </si>
  <si>
    <t>0401 INQ</t>
  </si>
  <si>
    <t>0903 INQ DOS MESES</t>
  </si>
  <si>
    <t>1005 INQ</t>
  </si>
  <si>
    <t>1504 INQ Michael Ellsworth</t>
  </si>
  <si>
    <t>1902 INQ Jack</t>
  </si>
  <si>
    <t>1403 INQ</t>
  </si>
  <si>
    <t>0402 Henry Villalobos Mora</t>
  </si>
  <si>
    <t>0604 INQ</t>
  </si>
  <si>
    <t>1602 INQ</t>
  </si>
  <si>
    <t>1605</t>
  </si>
  <si>
    <t>1101 INQ</t>
  </si>
  <si>
    <t>0906 INQ Gonzalo Sucunza</t>
  </si>
  <si>
    <t>1305 INQ   Javier polanco</t>
  </si>
  <si>
    <t>1903 INQ</t>
  </si>
  <si>
    <t>1503 INQ Eduardo Solano Brenes</t>
  </si>
  <si>
    <t>2106 INQ</t>
  </si>
  <si>
    <t>1802 INQ Wilson Susatama Grijalba</t>
  </si>
  <si>
    <t>1803 INQ</t>
  </si>
  <si>
    <t>1904 INQ Jose Guillermo Bogantes</t>
  </si>
  <si>
    <t>2103 INQ Roberta Moreira Correa</t>
  </si>
  <si>
    <t>1603 INQ Demet kilinc</t>
  </si>
  <si>
    <t>1806 Liliana Amparo Henao</t>
  </si>
  <si>
    <t>2102 INQ Renata Anna Alfaroli</t>
  </si>
  <si>
    <t>1005 Marcelo Herrera </t>
  </si>
  <si>
    <t>2205 Carolina Szalak / Luis Szalak</t>
  </si>
  <si>
    <t>2206 Carolina Szalak / Luis Szalak</t>
  </si>
  <si>
    <t>2104 INQ</t>
  </si>
  <si>
    <t>1804 Liliana Amparo Henao</t>
  </si>
  <si>
    <t>0803 Grupo Leumi</t>
  </si>
  <si>
    <t>1803 Eva Mandelbaum Raych</t>
  </si>
  <si>
    <t>2203 Carolina Szalak / Luis Szalak</t>
  </si>
  <si>
    <t>0404 Grupo Leumi</t>
  </si>
  <si>
    <t>2204 Carolina Szalak / Luis Szalak</t>
  </si>
  <si>
    <t>0903 Grupo Leumi</t>
  </si>
  <si>
    <t>1704 Grupo Leumi</t>
  </si>
  <si>
    <t>0905 Grupo Leumi</t>
  </si>
  <si>
    <t>0906 Grupo Leumi</t>
  </si>
  <si>
    <t>1805 Grupo Leumi</t>
  </si>
  <si>
    <t>1305 Grupo Leumi</t>
  </si>
  <si>
    <t>1606 Grupo Leumi</t>
  </si>
  <si>
    <t>0503 Grupo Leumi</t>
  </si>
  <si>
    <t>0805 Grupo Leumi</t>
  </si>
  <si>
    <t>2106 Grupo Leumi</t>
  </si>
  <si>
    <t>1605 Grupo Leumi</t>
  </si>
  <si>
    <t>0904 Grupo Leumi</t>
  </si>
  <si>
    <t>0806 Grupo Leumi</t>
  </si>
  <si>
    <t>1403 Grupo Leumi</t>
  </si>
  <si>
    <t>2105 Grupo Leumi</t>
  </si>
  <si>
    <t>1006 Grupo Leumi</t>
  </si>
  <si>
    <t>1405 Grupo Leumi</t>
  </si>
  <si>
    <t>1306 Grupo Leumi</t>
  </si>
  <si>
    <t>1304 Grupo Leumi</t>
  </si>
  <si>
    <t>2004 Grupo Leumi</t>
  </si>
  <si>
    <t>1706 Grupo Leumi</t>
  </si>
  <si>
    <t>2104 Grupo Leumi</t>
  </si>
  <si>
    <t>2006 Grupo Leumi</t>
  </si>
  <si>
    <t>1901 INQ Robert Quesada</t>
  </si>
  <si>
    <t>2103 Grupo Leumi</t>
  </si>
  <si>
    <t>1703 Grupo Leumi</t>
  </si>
  <si>
    <t>1406 Grupo Leumi</t>
  </si>
  <si>
    <t>1604 Grupo Leumi</t>
  </si>
  <si>
    <t>1004 Grupo Leumi</t>
  </si>
  <si>
    <t>0502 Silvio Heiman</t>
  </si>
  <si>
    <t>01 - PROYECTO</t>
  </si>
  <si>
    <t>0302 Juan Gabriel Rodriguez</t>
  </si>
  <si>
    <t>1502 Grupo Leumi</t>
  </si>
  <si>
    <t>2102 Grupo Leumi</t>
  </si>
  <si>
    <t>1901 Grupo Leumi</t>
  </si>
  <si>
    <t>1602 Grupo Leumi</t>
  </si>
  <si>
    <t>1402 Grupo Leumi</t>
  </si>
  <si>
    <t>0401 Grupo Leumi</t>
  </si>
  <si>
    <t>2202 Carolina Szalak / Luis Szalak</t>
  </si>
  <si>
    <t>0604 Manuel Mora</t>
  </si>
  <si>
    <t>1104 Nancy Elena Camacho</t>
  </si>
  <si>
    <t>0404 INQ</t>
  </si>
  <si>
    <t>0504 Miren Martinez</t>
  </si>
  <si>
    <t>1503 Grupo Leumi</t>
  </si>
  <si>
    <t>0704 Grupo Leumi</t>
  </si>
  <si>
    <t>1904 Grupo Leumi</t>
  </si>
  <si>
    <t>1103 Grupo Leumi</t>
  </si>
  <si>
    <t>1903 Grupo Leumi</t>
  </si>
  <si>
    <t>1303 Benleumi  S.A</t>
  </si>
  <si>
    <t>2005 Christian Malavassi Razon</t>
  </si>
  <si>
    <t>1201 Alberto Bentata</t>
  </si>
  <si>
    <t>1204 Benleumi S.A</t>
  </si>
  <si>
    <t>1302 Alberto Bentata</t>
  </si>
  <si>
    <t>1603</t>
  </si>
  <si>
    <t>81011 Boton de Panico</t>
  </si>
  <si>
    <t>81011 · Boton de Panico</t>
  </si>
  <si>
    <t>Tipo de Cambio  Compra  Octubre  de   2019     B.Central</t>
  </si>
  <si>
    <t>OCTUBRE 31 DE 2019</t>
  </si>
  <si>
    <t>Saldo Bancos  Septiembre 30 de   2019</t>
  </si>
  <si>
    <t xml:space="preserve"> Total  Disponible  Octubre 31  de 2019 </t>
  </si>
  <si>
    <t>Oct 31,19</t>
  </si>
  <si>
    <t>Oct 19</t>
  </si>
  <si>
    <t>Payment</t>
  </si>
  <si>
    <t>dp666404327</t>
  </si>
  <si>
    <t>2101 INQ Elizabeth Hang</t>
  </si>
  <si>
    <t>dp203406085</t>
  </si>
  <si>
    <t>dp406409627</t>
  </si>
  <si>
    <t>2003 Maria Fernanda Tello</t>
  </si>
  <si>
    <t xml:space="preserve">dp406405977	</t>
  </si>
  <si>
    <t>dp406403762</t>
  </si>
  <si>
    <t>Deposit</t>
  </si>
  <si>
    <t>dp	400408480</t>
  </si>
  <si>
    <t>dp666406699</t>
  </si>
  <si>
    <t>dp666406957</t>
  </si>
  <si>
    <t xml:space="preserve">dp666408214	</t>
  </si>
  <si>
    <t xml:space="preserve">dp202001334	</t>
  </si>
  <si>
    <t xml:space="preserve">dp202606495	</t>
  </si>
  <si>
    <t xml:space="preserve">dp400408618	</t>
  </si>
  <si>
    <t xml:space="preserve">dp400408714	</t>
  </si>
  <si>
    <t xml:space="preserve">dp406403817	</t>
  </si>
  <si>
    <t>dp	666409780</t>
  </si>
  <si>
    <t>dp666409830</t>
  </si>
  <si>
    <t>0805 INQ</t>
  </si>
  <si>
    <t>dp666401226</t>
  </si>
  <si>
    <t>dp	666408506</t>
  </si>
  <si>
    <t xml:space="preserve">dp960435390	</t>
  </si>
  <si>
    <t>ddp960435399</t>
  </si>
  <si>
    <t>dp160006755</t>
  </si>
  <si>
    <t xml:space="preserve">dp406406258	</t>
  </si>
  <si>
    <t>1706 INQ</t>
  </si>
  <si>
    <t>dp406409305</t>
  </si>
  <si>
    <t>1502 INQ Monica Estrada</t>
  </si>
  <si>
    <t xml:space="preserve">dp406406120	</t>
  </si>
  <si>
    <t>1902 Rodrigo  Ayala</t>
  </si>
  <si>
    <t xml:space="preserve">dp406407777	</t>
  </si>
  <si>
    <t xml:space="preserve">dp406407835	</t>
  </si>
  <si>
    <t>0601 INQ</t>
  </si>
  <si>
    <t xml:space="preserve">DP406407452	</t>
  </si>
  <si>
    <t>0601 JABERIM S.A</t>
  </si>
  <si>
    <t>DP960472913</t>
  </si>
  <si>
    <t xml:space="preserve">DP960472046	</t>
  </si>
  <si>
    <t xml:space="preserve">DP406408103	</t>
  </si>
  <si>
    <t xml:space="preserve">DP400409857	</t>
  </si>
  <si>
    <t xml:space="preserve">DP400409837	</t>
  </si>
  <si>
    <t xml:space="preserve">dp406409607	</t>
  </si>
  <si>
    <t>1606 INQ Gabriel Murillo</t>
  </si>
  <si>
    <t>dp666409147</t>
  </si>
  <si>
    <t>1302 INQ Randall Salazar Perez</t>
  </si>
  <si>
    <t>dp201401124</t>
  </si>
  <si>
    <t>dp200609432</t>
  </si>
  <si>
    <t>Check</t>
  </si>
  <si>
    <t>Tr406402827</t>
  </si>
  <si>
    <t>MAPFRE,SEGUROS COSTA RICA</t>
  </si>
  <si>
    <t>Pago de poliza  de incendio todo riesgo</t>
  </si>
  <si>
    <t>Tr406400208</t>
  </si>
  <si>
    <t>ASOCIACION CISV COSTA RICA</t>
  </si>
  <si>
    <t xml:space="preserve"> Reintegro deposito de garantía de condomino</t>
  </si>
  <si>
    <t>dp	406406007</t>
  </si>
  <si>
    <t xml:space="preserve">dp515806052	</t>
  </si>
  <si>
    <t xml:space="preserve">dp515806055	</t>
  </si>
  <si>
    <t>DP406407919</t>
  </si>
  <si>
    <t>DP406400816</t>
  </si>
  <si>
    <t xml:space="preserve">DP666408374	</t>
  </si>
  <si>
    <t>2002 Judith Rodriguez  </t>
  </si>
  <si>
    <t>DP666409459</t>
  </si>
  <si>
    <t>DP406401941</t>
  </si>
  <si>
    <t xml:space="preserve">DP406402021	</t>
  </si>
  <si>
    <t>dp666408459</t>
  </si>
  <si>
    <t>2006 INQ Asesores de Sist Esp en Software</t>
  </si>
  <si>
    <t xml:space="preserve">dp960487051	</t>
  </si>
  <si>
    <t>dp40648139</t>
  </si>
  <si>
    <t>DP63060356</t>
  </si>
  <si>
    <t xml:space="preserve">dp232801867	</t>
  </si>
  <si>
    <t xml:space="preserve">dp400400723	</t>
  </si>
  <si>
    <t xml:space="preserve">dp666403337	</t>
  </si>
  <si>
    <t>dp666404792</t>
  </si>
  <si>
    <t>0505 INQ LUIS DIEGO ROJAS</t>
  </si>
  <si>
    <t xml:space="preserve">dp960402435	</t>
  </si>
  <si>
    <t>dp406401732</t>
  </si>
  <si>
    <t xml:space="preserve">dp	406401975	</t>
  </si>
  <si>
    <t>dp406405446</t>
  </si>
  <si>
    <t>dp406405987</t>
  </si>
  <si>
    <t>dp406401197</t>
  </si>
  <si>
    <t>dp406401383</t>
  </si>
  <si>
    <t>dp406403960</t>
  </si>
  <si>
    <t>0505 Julieta Cardona</t>
  </si>
  <si>
    <t>dp666402060</t>
  </si>
  <si>
    <t>dp666403314</t>
  </si>
  <si>
    <t>14/10/2019</t>
  </si>
  <si>
    <t>DP406403432</t>
  </si>
  <si>
    <t>15/10/2019</t>
  </si>
  <si>
    <t xml:space="preserve">DP406405324	</t>
  </si>
  <si>
    <t>dp406409515</t>
  </si>
  <si>
    <t>dp406409731</t>
  </si>
  <si>
    <t>dpdp666404758</t>
  </si>
  <si>
    <t>1501 INQ Oscar Hidalgo</t>
  </si>
  <si>
    <t>dp	666409801</t>
  </si>
  <si>
    <t>Bill Pmt -Check</t>
  </si>
  <si>
    <t>Tr950482184</t>
  </si>
  <si>
    <t>Servicios Multiples Casa Limpia</t>
  </si>
  <si>
    <t>Fact 142 Servicio de mtto y limpieza de areas comunes del mes de Octubre, 2019</t>
  </si>
  <si>
    <t>Tr406402683</t>
  </si>
  <si>
    <t>Y &amp; ED DUST CONTROL S.A.</t>
  </si>
  <si>
    <t>Fact 1756 Control de suciedad mes de Octubre, Lavado de alfombra</t>
  </si>
  <si>
    <t>Tr950482178</t>
  </si>
  <si>
    <t>Johnny Alexander Padilla Bolaños</t>
  </si>
  <si>
    <t>Fact Por fumigacion y desinfección total,áreas comunes, zonas de parqueo, sotano, bodegas, basur...</t>
  </si>
  <si>
    <t>Tr406402696</t>
  </si>
  <si>
    <t>Logic Service LS S.A.</t>
  </si>
  <si>
    <t>Fact 294 Servicio de mtto preventivo de equipos de a/c</t>
  </si>
  <si>
    <t>Tr950482180</t>
  </si>
  <si>
    <t>Maria Esther Chacon Varela</t>
  </si>
  <si>
    <t>Fact 1205 Compra de pintura</t>
  </si>
  <si>
    <t>Tr406402681</t>
  </si>
  <si>
    <t>Servicios Administrativos la Rivera S.A.</t>
  </si>
  <si>
    <t>Fact 234 Servicio de seguridad del 1 al 15 de Octubre 2019</t>
  </si>
  <si>
    <t>Tr406402679</t>
  </si>
  <si>
    <t>IVANOE ALEJANDRO ALTAMIRA TORRES</t>
  </si>
  <si>
    <t>Fact 180-187 trabajos de reparacion en edificio</t>
  </si>
  <si>
    <t>Tr406402695</t>
  </si>
  <si>
    <t>Ferreteria Pavas S.A.</t>
  </si>
  <si>
    <t>Pago de factura 160382-19777 compra de insumos</t>
  </si>
  <si>
    <t>Tr406402678</t>
  </si>
  <si>
    <t>Urbano Inmobiliaria Limitada</t>
  </si>
  <si>
    <t>Reintegro pago de tarjeta de credito compra de diesel para planta, recarga de gas, personeria</t>
  </si>
  <si>
    <t>Tr951469291</t>
  </si>
  <si>
    <t>Cable Tica</t>
  </si>
  <si>
    <t>Pago CABLETICA 708397</t>
  </si>
  <si>
    <t>Tr951468160</t>
  </si>
  <si>
    <t>Pago CABLETICA 708396</t>
  </si>
  <si>
    <t>Tr951468715</t>
  </si>
  <si>
    <t>Tr951469572</t>
  </si>
  <si>
    <t>Tr950482173</t>
  </si>
  <si>
    <t>Municipalidad de San Jose</t>
  </si>
  <si>
    <t>Servicio de monitoreo mes de Octubre 2019</t>
  </si>
  <si>
    <t>General Journal</t>
  </si>
  <si>
    <t>COMISION CD SINPE</t>
  </si>
  <si>
    <t>16/10/2019</t>
  </si>
  <si>
    <t>0406 INQ  Luana e Ivan</t>
  </si>
  <si>
    <t>dp406402123</t>
  </si>
  <si>
    <t>dp406405242</t>
  </si>
  <si>
    <t>17/10/2019</t>
  </si>
  <si>
    <t xml:space="preserve">dp280301420	</t>
  </si>
  <si>
    <t xml:space="preserve">dp280301421	</t>
  </si>
  <si>
    <t>dp406409035</t>
  </si>
  <si>
    <t xml:space="preserve">dp406408603	</t>
  </si>
  <si>
    <t>18/10/2019</t>
  </si>
  <si>
    <t xml:space="preserve">dp203004338	</t>
  </si>
  <si>
    <t xml:space="preserve">dp406403888	</t>
  </si>
  <si>
    <t xml:space="preserve">dp9	406803884	</t>
  </si>
  <si>
    <t>22/10/2019</t>
  </si>
  <si>
    <t>Tr951467952</t>
  </si>
  <si>
    <t>Compañía Nacional de Fuerza y Luz, S.A</t>
  </si>
  <si>
    <t>Pago CNFL Electricidad 2781124</t>
  </si>
  <si>
    <t>Tr951468085</t>
  </si>
  <si>
    <t>A Y A</t>
  </si>
  <si>
    <t>Pago AYA 3232103</t>
  </si>
  <si>
    <t>23/10/2019</t>
  </si>
  <si>
    <t>Tr950440441</t>
  </si>
  <si>
    <t>KEVIN GONZALO RAMIREZ</t>
  </si>
  <si>
    <t>Fact 65 Servicios Técnicos</t>
  </si>
  <si>
    <t>COMISION CD SINPE 950440441</t>
  </si>
  <si>
    <t>Tr406405331</t>
  </si>
  <si>
    <t>MELISSA DE OÑA XIRINACHS</t>
  </si>
  <si>
    <t>Reintegro deposito de garantia</t>
  </si>
  <si>
    <t>28/10/2019</t>
  </si>
  <si>
    <t>dp538704003</t>
  </si>
  <si>
    <t xml:space="preserve">	666406742</t>
  </si>
  <si>
    <t>29/10/2019</t>
  </si>
  <si>
    <t>666408839</t>
  </si>
  <si>
    <t>dp406404904</t>
  </si>
  <si>
    <t>406404904</t>
  </si>
  <si>
    <t>1102 Michel Goldszajn</t>
  </si>
  <si>
    <t xml:space="preserve">dp406404785	</t>
  </si>
  <si>
    <t xml:space="preserve">406404785	</t>
  </si>
  <si>
    <t xml:space="preserve">dp202603088	</t>
  </si>
  <si>
    <t>30/10/2019</t>
  </si>
  <si>
    <t>Tr406402002</t>
  </si>
  <si>
    <t>Fact 321 Mtto preventivo de a/c</t>
  </si>
  <si>
    <t>Tr406402005</t>
  </si>
  <si>
    <t>Piscinas Genesis S.A.</t>
  </si>
  <si>
    <t>Fact 40748 Servicio de mtto de jacuzzi mes de Octubre</t>
  </si>
  <si>
    <t>Tr406402006</t>
  </si>
  <si>
    <t>Fact 245 Servicio de seguridad del 16 al 30 de Octubre 2019</t>
  </si>
  <si>
    <t>Tr950494870</t>
  </si>
  <si>
    <t>Tr406401997</t>
  </si>
  <si>
    <t>T.V.O. Digital Sistem S.A.</t>
  </si>
  <si>
    <t>$969.13 Fact 797 Alquiler de cámaras de vigilancia correspondiente al mes de Octubre</t>
  </si>
  <si>
    <t>Tr406402011</t>
  </si>
  <si>
    <t>$2,520 Honorarios administracion mes de Octubre, saldo pendiente de Noviembre</t>
  </si>
  <si>
    <t>Tr406402008</t>
  </si>
  <si>
    <t>Fact 250 Servicio de seguridad de un oficial adicional diurno</t>
  </si>
  <si>
    <t>Tr406402007</t>
  </si>
  <si>
    <t>Elevadores Schindler S.A.</t>
  </si>
  <si>
    <t>$1,243.00 Fact 12737 Servicio de mtto elevadores mes de Octubre 2019</t>
  </si>
  <si>
    <t>31/10/2019</t>
  </si>
  <si>
    <t>0606 INQ SERGIO VALVERDE</t>
  </si>
  <si>
    <t xml:space="preserve">dp406403044	</t>
  </si>
  <si>
    <t xml:space="preserve">dp406405185	</t>
  </si>
  <si>
    <t>$0.50 COMISION CD SINPE</t>
  </si>
  <si>
    <t>$1,279.00 Fact 252 impermeabilizacion de muro, encima de marco de ventana</t>
  </si>
  <si>
    <t>AKROS SOLUCIONES S.A.</t>
  </si>
  <si>
    <t>Tr950494868</t>
  </si>
  <si>
    <t>$1,343.60 Dp.960417609</t>
  </si>
  <si>
    <t>$ 64.41  BOTON DE EMERGENCIA INALAMBRICO, SERVICIO TECNICO DE INSTALACION</t>
  </si>
  <si>
    <t>SITEC SIST. INTEGRADOS DE SEG. S.A.</t>
  </si>
  <si>
    <t>Tr406408137</t>
  </si>
  <si>
    <t>Grupo Leum</t>
  </si>
  <si>
    <t>2202 -2201-0703-Carolina Szalak / Luis Szalak</t>
  </si>
  <si>
    <t>1102-1501  Michel Goldszajn</t>
  </si>
  <si>
    <t>1804-1806  Liliana Amparo Henao</t>
  </si>
  <si>
    <t>1005 -1003-Marcelo Herrera </t>
  </si>
  <si>
    <t xml:space="preserve">Reintegro  </t>
  </si>
  <si>
    <t xml:space="preserve">Comisiones Bancarias </t>
  </si>
  <si>
    <t>1205 INQ</t>
  </si>
  <si>
    <t>0905 INQ LEUMI</t>
  </si>
  <si>
    <t>1102 INQ  Daniela Huete Soto.</t>
  </si>
  <si>
    <t>1202 INQ LEONIDAS RUARO</t>
  </si>
  <si>
    <t>1205 Alejandro Rodriguez Castro</t>
  </si>
  <si>
    <t xml:space="preserve"> '18 -Oct 19</t>
  </si>
  <si>
    <t>Tr406402736</t>
  </si>
  <si>
    <t>FACT 1195 SERV SEG. 1 AL 15 SETIEMBRE</t>
  </si>
  <si>
    <t>Bill</t>
  </si>
  <si>
    <t>24/09/2018</t>
  </si>
  <si>
    <t>1195</t>
  </si>
  <si>
    <t>Fact 1195 Servicio de seguridad del 16 al 30 de septiembre 2018</t>
  </si>
  <si>
    <t>1204</t>
  </si>
  <si>
    <t>Fact 1204 Servicio de seguridad del 1 al 15 de Octubre 2018</t>
  </si>
  <si>
    <t>25/10/2018</t>
  </si>
  <si>
    <t>1211</t>
  </si>
  <si>
    <t>Fact 1211 Servicio de seguridad del 16 al 30 de Octubre 2018</t>
  </si>
  <si>
    <t>11</t>
  </si>
  <si>
    <t>Fact 11  Servicio de seguridad del 1 a l 15 de Noviembre 2018</t>
  </si>
  <si>
    <t>20/11/2018</t>
  </si>
  <si>
    <t>21</t>
  </si>
  <si>
    <t>Fact 21 Servicio de seguridad del 16 al 30 de Noviembre 2018</t>
  </si>
  <si>
    <t>14/12/2018</t>
  </si>
  <si>
    <t>Tr406409875</t>
  </si>
  <si>
    <t>FACT 30 SERVICIO DE SEG 1-15 DE DIC</t>
  </si>
  <si>
    <t>26/12/2018</t>
  </si>
  <si>
    <t>Tr406407877</t>
  </si>
  <si>
    <t>Fact 38 Servicio de seguridad del 16 al 30 de Diciembre 2018</t>
  </si>
  <si>
    <t>56</t>
  </si>
  <si>
    <t>Fact 56 Servcio de seguridad del 16 al 30 de Enero 2019</t>
  </si>
  <si>
    <t>47</t>
  </si>
  <si>
    <t>Fact 47 Servicio de seguridad del 1 al 15 de Enero 2019</t>
  </si>
  <si>
    <t>76</t>
  </si>
  <si>
    <t>Fact 76 Servicios de seguridad Privada del 1-15 febrero</t>
  </si>
  <si>
    <t>77</t>
  </si>
  <si>
    <t>FAct 77 Servicio de seguridad del 16 al 28 de Febrero 2019</t>
  </si>
  <si>
    <t>93</t>
  </si>
  <si>
    <t>Fact 93 Servicio  de seguridad del 16 al 30 de Marzo 2019</t>
  </si>
  <si>
    <t>92</t>
  </si>
  <si>
    <t>Fact 92 Servicio de seguridad del 1 al 15 de Marzo 2019</t>
  </si>
  <si>
    <t>104</t>
  </si>
  <si>
    <t>Fact 104 Servicio de seguridad del 1 al 15 de Abril 2019</t>
  </si>
  <si>
    <t>111</t>
  </si>
  <si>
    <t>Fact 111 Servicio de seguridad del 16 al 30 de Abril de 2019</t>
  </si>
  <si>
    <t>13/05/2019</t>
  </si>
  <si>
    <t>129</t>
  </si>
  <si>
    <t>Fact 129 Servicio de seguridad del 16 al 30 de Mayo 2019</t>
  </si>
  <si>
    <t>121</t>
  </si>
  <si>
    <t>Fact 121 Servicio de seguridad 1 al 15 de Mayo 2019</t>
  </si>
  <si>
    <t>147</t>
  </si>
  <si>
    <t>Fact 147 Servicio de seguridad del  1 al 15 de Junio 2019</t>
  </si>
  <si>
    <t>155</t>
  </si>
  <si>
    <t>Fact 155 Servicio de seguridad del 16 al 30 de Junio</t>
  </si>
  <si>
    <t>178</t>
  </si>
  <si>
    <t>Fact 178 Servicio de seguridad del 16 al 30 de Julio 2019</t>
  </si>
  <si>
    <t>201</t>
  </si>
  <si>
    <t>Fact 201 Servicio de seguridad del 16 al 30 de Agosto 2019</t>
  </si>
  <si>
    <t>191</t>
  </si>
  <si>
    <t>Fact 191 Servicio de seguridad del 1 al 15 de Agosto 2019</t>
  </si>
  <si>
    <t>213</t>
  </si>
  <si>
    <t>Fact 213 servicio de seguridad del 1 al 15 de Septiembre 2019</t>
  </si>
  <si>
    <t>222</t>
  </si>
  <si>
    <t>Fact 222 Servicio de seguridad del 16 al 30 de Septiembre 2019</t>
  </si>
  <si>
    <t>13/10/2019</t>
  </si>
  <si>
    <t>234</t>
  </si>
  <si>
    <t>245</t>
  </si>
  <si>
    <t>250</t>
  </si>
  <si>
    <t>Total 81001 · Vigilancia</t>
  </si>
  <si>
    <t>28/09/2018</t>
  </si>
  <si>
    <t>Tr406409470</t>
  </si>
  <si>
    <t>$4,847.50  poliza todo riesgo trimestral</t>
  </si>
  <si>
    <t>Tr406400580</t>
  </si>
  <si>
    <t>Poliza de Riesgos Trimestral    $2558.22</t>
  </si>
  <si>
    <t>Tr406403367</t>
  </si>
  <si>
    <t>$4,852.14   Poliza de incendio todo riesgo  trimestral</t>
  </si>
  <si>
    <t>$4,853.19 Poliza de todo riego de incendio 2071610100049</t>
  </si>
  <si>
    <t>20/05/2019</t>
  </si>
  <si>
    <t>Tr406409162</t>
  </si>
  <si>
    <t>$826.20  Poliza de responsabilidad civil anual</t>
  </si>
  <si>
    <t>Tr406409164</t>
  </si>
  <si>
    <t>$4,853.14   Póliza de incendio todo riesgo trimestral</t>
  </si>
  <si>
    <t>29/05/2019</t>
  </si>
  <si>
    <t>Error pago doble de seguro cancelado en DIC 2018</t>
  </si>
  <si>
    <t>168</t>
  </si>
  <si>
    <t>Fact 168 Servicio de seguridad del 1 al 15 de Julio 2019</t>
  </si>
  <si>
    <t>Total 81002 · Seguro Todo Riesgo y Resp Civil</t>
  </si>
  <si>
    <t>1110</t>
  </si>
  <si>
    <t>Fact 1110 Servicio de mtto y limpieza del 1 al 15 de septiembre 2018</t>
  </si>
  <si>
    <t>1112</t>
  </si>
  <si>
    <t>Fact 1112 Servicio de mtto y limpieza del 16 al 30 de septiembre 2018</t>
  </si>
  <si>
    <t>05</t>
  </si>
  <si>
    <t>Fact Servicio de Mantenimiento Limpieza y Jardineria del 01 al 15 de octubre 2018</t>
  </si>
  <si>
    <t>06</t>
  </si>
  <si>
    <t>Fact 06 Servicio de Mantenimiento Limpieza y Jardineria del 160al 30 de octubre 2018</t>
  </si>
  <si>
    <t>15</t>
  </si>
  <si>
    <t>Fact 15 Servicio de Mantenimiento Limpieza y Jardineria del 01 al 15 de noviembre</t>
  </si>
  <si>
    <t>16</t>
  </si>
  <si>
    <t>Fact 16 Servicio de Mantenimiento Limpieza y Jardineria del 16 al 30 de noviembre</t>
  </si>
  <si>
    <t>28</t>
  </si>
  <si>
    <t>Fact 28 Servicio mtto y limpieza 1 al 15 de Diciembre 2018</t>
  </si>
  <si>
    <t>28/12/2018</t>
  </si>
  <si>
    <t>Tr950465473</t>
  </si>
  <si>
    <t>Fact 28 Servicio de mtto y limpieza  16 al 30 de Diciembre 2018</t>
  </si>
  <si>
    <t>39</t>
  </si>
  <si>
    <t>Fact 39 Servicio de seguridad del 1 al 15 de Enero 2019</t>
  </si>
  <si>
    <t>40</t>
  </si>
  <si>
    <t>Fact 40 Servicio de mtto y limpieza del 16 al 30 de Enero 2019</t>
  </si>
  <si>
    <t>51</t>
  </si>
  <si>
    <t>Fact Servicio de Mantenimiento Limpieza y Jardineria del 01 al 15 de febrero 2019</t>
  </si>
  <si>
    <t>52</t>
  </si>
  <si>
    <t>Fact 52 Servicio de Mantenimiento Limpieza y Jardineria de 16 al 28  de febrero 2019</t>
  </si>
  <si>
    <t>63</t>
  </si>
  <si>
    <t>Fact 63 Servicio de mtto y limpieza del 1 al 15 de Marzo 2019</t>
  </si>
  <si>
    <t>64</t>
  </si>
  <si>
    <t>Fact 64 Servicio de mtto y limpieza del 16 al 31 de Marzo 2019</t>
  </si>
  <si>
    <t>73</t>
  </si>
  <si>
    <t>Fact 73 Servicio de mtto y limpieza de areas comunes del 1 al 15 de Abril 2019</t>
  </si>
  <si>
    <t>74</t>
  </si>
  <si>
    <t>Fact 74 Servicio de mtto y limpieza de areas comunes del 16 al 30 de Abril 2019</t>
  </si>
  <si>
    <t>87</t>
  </si>
  <si>
    <t>Fact 87 Servicio de mtto y limpieza del 1 al 15 de Mayo 2019</t>
  </si>
  <si>
    <t>88</t>
  </si>
  <si>
    <t>Fact 88 Servicio de mtto yl impieza del 16 al 30 de Mayo 2019</t>
  </si>
  <si>
    <t>100</t>
  </si>
  <si>
    <t>Fact 100 Servicio de mtto y limpieza de areas comunes del 1 al 15 de Junio 2019</t>
  </si>
  <si>
    <t>101</t>
  </si>
  <si>
    <t>Fact 101 Servicio de mtto y limpieza de areas comunes del 16 al 30 de Junio 2019</t>
  </si>
  <si>
    <t>23/07/2019</t>
  </si>
  <si>
    <t>Fact 121 servicio de mtto  y limpieza de areas comunes</t>
  </si>
  <si>
    <t>133</t>
  </si>
  <si>
    <t>Ajuste de factura 133 servicio de mtto jardines + IVA</t>
  </si>
  <si>
    <t>26/08/2019</t>
  </si>
  <si>
    <t>136</t>
  </si>
  <si>
    <t>Fact 136 Servicio de un dia adicional de mtto</t>
  </si>
  <si>
    <t>142</t>
  </si>
  <si>
    <t>Total 81003 · Contrato Limpieza y Mto General</t>
  </si>
  <si>
    <t>Recarga de telefono</t>
  </si>
  <si>
    <t>16/07/2019</t>
  </si>
  <si>
    <t>Tr406406635</t>
  </si>
  <si>
    <t>recarga de telefono</t>
  </si>
  <si>
    <t>13/09/2019</t>
  </si>
  <si>
    <t>Tr951467749</t>
  </si>
  <si>
    <t>Reintegro tarjeta de credito recarga de telefono</t>
  </si>
  <si>
    <t>Reintegro pago de tarjeta de credito  recarga de telefono</t>
  </si>
  <si>
    <t>Total 810051 · Telefono</t>
  </si>
  <si>
    <t>Tr951441582</t>
  </si>
  <si>
    <t>Tr951498513</t>
  </si>
  <si>
    <t>Tr951418631</t>
  </si>
  <si>
    <t>14/01/2019</t>
  </si>
  <si>
    <t>Tr951476457</t>
  </si>
  <si>
    <t>20/02/2019</t>
  </si>
  <si>
    <t>Tr951422267</t>
  </si>
  <si>
    <t>Pago CNFL Electricidad  2781124</t>
  </si>
  <si>
    <t>21/03/2019</t>
  </si>
  <si>
    <t>Tr951456934</t>
  </si>
  <si>
    <t>Tr951433494</t>
  </si>
  <si>
    <t>27/05/2019</t>
  </si>
  <si>
    <t>Tr406409165</t>
  </si>
  <si>
    <t>13/06/2019</t>
  </si>
  <si>
    <t>Tr951417755</t>
  </si>
  <si>
    <t>Tr951422098</t>
  </si>
  <si>
    <t>Tr951492318</t>
  </si>
  <si>
    <t>20/09/2019</t>
  </si>
  <si>
    <t>Tr951494107</t>
  </si>
  <si>
    <t>Total 810052 · Energia</t>
  </si>
  <si>
    <t>25/09/2018</t>
  </si>
  <si>
    <t>Tr951480956</t>
  </si>
  <si>
    <t>Tr951427148</t>
  </si>
  <si>
    <t>22/10/2018</t>
  </si>
  <si>
    <t>Tr951459246</t>
  </si>
  <si>
    <t>Tr951409896</t>
  </si>
  <si>
    <t>18/12/2018</t>
  </si>
  <si>
    <t>Tr951461021</t>
  </si>
  <si>
    <t>24/01/2019</t>
  </si>
  <si>
    <t>Tr951466206</t>
  </si>
  <si>
    <t>Tr951422837</t>
  </si>
  <si>
    <t>Tr951457149</t>
  </si>
  <si>
    <t>Tr951408514</t>
  </si>
  <si>
    <t>Tr951422293</t>
  </si>
  <si>
    <t>25/06/2019</t>
  </si>
  <si>
    <t>Tr951411841</t>
  </si>
  <si>
    <t>Tr951422134</t>
  </si>
  <si>
    <t>Tr951492247</t>
  </si>
  <si>
    <t>Tr951494168</t>
  </si>
  <si>
    <t>Total 810053 · Agua</t>
  </si>
  <si>
    <t>Tr951432200</t>
  </si>
  <si>
    <t>Pago CABLE TICA 708397</t>
  </si>
  <si>
    <t>Tr951432327</t>
  </si>
  <si>
    <t>Tr951431895</t>
  </si>
  <si>
    <t>$23.70 Pago CABLE TICA 708396</t>
  </si>
  <si>
    <t>Tr951432024</t>
  </si>
  <si>
    <t>$31.22 Pago CABLE TICA 708396</t>
  </si>
  <si>
    <t>Tr406409469</t>
  </si>
  <si>
    <t>sky</t>
  </si>
  <si>
    <t>Periodo de cobro- Septiembre</t>
  </si>
  <si>
    <t>18/10/2018</t>
  </si>
  <si>
    <t>TR406401016</t>
  </si>
  <si>
    <t>Pago de cabletica Octubre                   Reintegro Kevin Vasquez,</t>
  </si>
  <si>
    <t>16/11/2018</t>
  </si>
  <si>
    <t>Tr951497713</t>
  </si>
  <si>
    <t>Tr951497888</t>
  </si>
  <si>
    <t>Tr951497991</t>
  </si>
  <si>
    <t>Tr951498103</t>
  </si>
  <si>
    <t>21/11/2018</t>
  </si>
  <si>
    <t>Tr406405034</t>
  </si>
  <si>
    <t>pago servicio de Sky</t>
  </si>
  <si>
    <t>Tr951502172</t>
  </si>
  <si>
    <t>Tr951502377</t>
  </si>
  <si>
    <t>Tr951502665</t>
  </si>
  <si>
    <t>Tr951502949</t>
  </si>
  <si>
    <t>Tr951417529</t>
  </si>
  <si>
    <t>Tr951417660</t>
  </si>
  <si>
    <t>Tr951417845</t>
  </si>
  <si>
    <t>15/02/2019</t>
  </si>
  <si>
    <t>Tr406406145</t>
  </si>
  <si>
    <t>Pago de t.c. servicio de Sky mes de Diciembre, enero y febrero</t>
  </si>
  <si>
    <t>Tr951422022</t>
  </si>
  <si>
    <t>Tr951422199</t>
  </si>
  <si>
    <t>Tr951422560</t>
  </si>
  <si>
    <t>Tr951422714</t>
  </si>
  <si>
    <t>Tr951425407</t>
  </si>
  <si>
    <t>Tr951456894</t>
  </si>
  <si>
    <t>Tr951457023</t>
  </si>
  <si>
    <t>Tr951457072</t>
  </si>
  <si>
    <t>Tr951457110</t>
  </si>
  <si>
    <t>Tr951485066</t>
  </si>
  <si>
    <t>Tr951485212</t>
  </si>
  <si>
    <t>Tr951485389</t>
  </si>
  <si>
    <t>Tr951485546</t>
  </si>
  <si>
    <t>Tr951409056</t>
  </si>
  <si>
    <t>Tr951476308</t>
  </si>
  <si>
    <t>Tr951476394</t>
  </si>
  <si>
    <t>Tr951476494</t>
  </si>
  <si>
    <t>21/05/2019</t>
  </si>
  <si>
    <t>Tr56161</t>
  </si>
  <si>
    <t>PAGO 5473-86**-****-8477 Contrato mes de Junio</t>
  </si>
  <si>
    <t>Tr951417191</t>
  </si>
  <si>
    <t>Tr951417302</t>
  </si>
  <si>
    <t>Tr951417422</t>
  </si>
  <si>
    <t>Tr951417553</t>
  </si>
  <si>
    <t>21/06/2019</t>
  </si>
  <si>
    <t>Tr36618</t>
  </si>
  <si>
    <t>PAGO 5473-86**-****-8477  28-May	SKY 501210616626</t>
  </si>
  <si>
    <t>TR951410060</t>
  </si>
  <si>
    <t>Tr951410123</t>
  </si>
  <si>
    <t>Tr951410213</t>
  </si>
  <si>
    <t>Tr951410283</t>
  </si>
  <si>
    <t>Tr951501579</t>
  </si>
  <si>
    <t>Tr951501610</t>
  </si>
  <si>
    <t>Tr951501669</t>
  </si>
  <si>
    <t>Tr951501793</t>
  </si>
  <si>
    <t>Tr951467378</t>
  </si>
  <si>
    <t>Tr951467478</t>
  </si>
  <si>
    <t>Tr951467584</t>
  </si>
  <si>
    <t>Tr951467748</t>
  </si>
  <si>
    <t>Total 810054 · Cable TV - Internet</t>
  </si>
  <si>
    <t>810055 · Recarga de gas</t>
  </si>
  <si>
    <t>Compra de recarga de gas cilindro en ferreteria Epa</t>
  </si>
  <si>
    <t>Reintegro pago de tarjeta de credito  recarga de gas,</t>
  </si>
  <si>
    <t>Total 810055 · Recarga de gas</t>
  </si>
  <si>
    <t>Tr406402733</t>
  </si>
  <si>
    <t>$2000 Honorarios adm mes de Septiembre 2018</t>
  </si>
  <si>
    <t>Tr406403079</t>
  </si>
  <si>
    <t>$2000 Honorarios adm mes de Octubre 2018</t>
  </si>
  <si>
    <t>$2000 Honorarios administracion mes de Noviembre 2018</t>
  </si>
  <si>
    <t>Tr406409870</t>
  </si>
  <si>
    <t>$2000  Honorarios adm mes de Diciembre 2018</t>
  </si>
  <si>
    <t>$2000 Honorarios adm mes de Enero 2019</t>
  </si>
  <si>
    <t>28/02/2019</t>
  </si>
  <si>
    <t>Tr406407794</t>
  </si>
  <si>
    <t>$2000 Honorarios administracion mes de Febrero 2019</t>
  </si>
  <si>
    <t>26/03/2019</t>
  </si>
  <si>
    <t>$2000 Honorarios administracion mes de Marzo 2019</t>
  </si>
  <si>
    <t>25/04/2019</t>
  </si>
  <si>
    <t>$2000 Honorarios administracion mes de Abril 2019</t>
  </si>
  <si>
    <t>$2000 Honorarios administracion mes de Mayo, 2019</t>
  </si>
  <si>
    <t>$2000 Honorarios administracion mes de  Junio 2019</t>
  </si>
  <si>
    <t>$2000 Honorarios administracion mes de Julio 2019</t>
  </si>
  <si>
    <t>27/08/2019</t>
  </si>
  <si>
    <t>$2260 Fact 1344 Honorarios administracion Agosto</t>
  </si>
  <si>
    <t>23/09/2019</t>
  </si>
  <si>
    <t>$2,260   Honorarios administracion mes de Septiembre</t>
  </si>
  <si>
    <t>$2,260.00 Fact 168 Honorarios administracion</t>
  </si>
  <si>
    <t>Total 81006 · Administracion Condominio</t>
  </si>
  <si>
    <t>1094</t>
  </si>
  <si>
    <t>$2,200.00 Fact 1094-1663 Servicio de mtto elevadores mes de Septiembre y Octubre 2018</t>
  </si>
  <si>
    <t>29/11/2018</t>
  </si>
  <si>
    <t>2609</t>
  </si>
  <si>
    <t>$1100 Fact 2609 Servicio de mtto elevadores mes de Noviembre 2018</t>
  </si>
  <si>
    <t>31/12/2018</t>
  </si>
  <si>
    <t>3423</t>
  </si>
  <si>
    <t>$1,100 Fact 2423 Servicio de mtto elevadores mes de Diciembre 2018</t>
  </si>
  <si>
    <t>31/01/2019</t>
  </si>
  <si>
    <t>$1100  Servicio de mtto elevadores mes de Enero 2019</t>
  </si>
  <si>
    <t>5425</t>
  </si>
  <si>
    <t>$1100 Fact 5425 Servicio de mtto preventivo de elevadores mes de Febrero</t>
  </si>
  <si>
    <t>6503</t>
  </si>
  <si>
    <t>$1100  Servicio de mtto de elevadores mes de Marzo</t>
  </si>
  <si>
    <t>7763</t>
  </si>
  <si>
    <t>$1100 Fact 7763 Servicio de mtto de elevadores mes de Abril 2019</t>
  </si>
  <si>
    <t>7882</t>
  </si>
  <si>
    <t>$1100 Fact 7882 Servicio de mtto elevadores mes de Mayo 2019</t>
  </si>
  <si>
    <t>30/06/2019</t>
  </si>
  <si>
    <t>9082</t>
  </si>
  <si>
    <t>$1100 Fact 9082 Servicio de mtto elevadores mes de Junio</t>
  </si>
  <si>
    <t>31/07/2019</t>
  </si>
  <si>
    <t>9929</t>
  </si>
  <si>
    <t>$1,243.00 Fact 9929 Servicio de mtto elevadores mes de Julio 2019</t>
  </si>
  <si>
    <t>11017</t>
  </si>
  <si>
    <t>$1,243.00 Fact 11017 Servicio de mtto elevadores mes de Agosto 2019</t>
  </si>
  <si>
    <t>26/09/2019</t>
  </si>
  <si>
    <t>11539</t>
  </si>
  <si>
    <t>$1,243.00 Fact 11539 Servicio de mtto preventivo del mes de septiembre</t>
  </si>
  <si>
    <t>12737</t>
  </si>
  <si>
    <t>Total 810072 · Contrato Elevadores</t>
  </si>
  <si>
    <t>212</t>
  </si>
  <si>
    <t>Saeg Engineering Group</t>
  </si>
  <si>
    <t>$1200 Fact 212 Servicio  de mtto preventivo de sistema contra incendio</t>
  </si>
  <si>
    <t>163</t>
  </si>
  <si>
    <t>EXTINTORES FM S.A.</t>
  </si>
  <si>
    <t>Fact 163 Recarga de 33 Extintor 10 Lbs Polvo Químico. Extintor de 10 lbs polvo químico</t>
  </si>
  <si>
    <t>29/07/2019</t>
  </si>
  <si>
    <t>50</t>
  </si>
  <si>
    <t>INEMA S.A.</t>
  </si>
  <si>
    <t>$734.50 Servicio de mtto sistema contra incendio, sistema presion constante.</t>
  </si>
  <si>
    <t>Total 810073 · Contrato Sist Incendio y Extint</t>
  </si>
  <si>
    <t>$750 Fact 213 Mantenimiento preventivo del sistema de presión bombas de agua</t>
  </si>
  <si>
    <t>$395.50 Servicio de mtto sistema contra incendio, sistema presion constante.</t>
  </si>
  <si>
    <t>Total 810074 · Contrato Bombas de Agua</t>
  </si>
  <si>
    <t>9298</t>
  </si>
  <si>
    <t>Distrib. Cummins Centroamerica CR, S.R.L.</t>
  </si>
  <si>
    <t xml:space="preserve"> Servicio de mtto de la planta electrica semestral</t>
  </si>
  <si>
    <t>28/05/2019</t>
  </si>
  <si>
    <t>$1,865.04 display de la planta de emergecia</t>
  </si>
  <si>
    <t>17966</t>
  </si>
  <si>
    <t>$567.46 Fact 17966 Servicio de mtto de la planta de energia</t>
  </si>
  <si>
    <t>Total 810075 · Contrato Generado de Energia</t>
  </si>
  <si>
    <t>04</t>
  </si>
  <si>
    <t>$385 Fact 04 Alquiler de equipo CCTV Mes de Septiembre 2018</t>
  </si>
  <si>
    <t>65</t>
  </si>
  <si>
    <t>$385 Fact 65 Alquiler equipo CCTV Mes de Octubre 2018</t>
  </si>
  <si>
    <t>$385 Fact 111 Alquiler Equipo CCTV mes de Noviembre 2018</t>
  </si>
  <si>
    <t>13/12/2018</t>
  </si>
  <si>
    <t>Tr406408912</t>
  </si>
  <si>
    <t>$385.00 Fact 165 ALQUILER DE CÁMARAS DE VIGILANCIA CORRESPONDIENTE AL MES DE DICIEMBRE</t>
  </si>
  <si>
    <t>216</t>
  </si>
  <si>
    <t>$385 Fact 216 Alquiler rquipo CCTV Mes de Enero 2019</t>
  </si>
  <si>
    <t>280</t>
  </si>
  <si>
    <t>$385 Fact 280 ALQUILER DE CÁMARAS DE VIGILANCIA CORRESPONDIENTE AL MES DE FEBR</t>
  </si>
  <si>
    <t>337</t>
  </si>
  <si>
    <t>$407.64 Fact 337  Alquiler de equipo CCTV Mes de Marzo 2019</t>
  </si>
  <si>
    <t>405</t>
  </si>
  <si>
    <t>Fact 405 Alquiler equipo cctv mes de Abril 2019</t>
  </si>
  <si>
    <t>474</t>
  </si>
  <si>
    <t>$407.64 Fact 474 Alquiler de equipo de camaras de vigilancia del mes de Mayo 2019</t>
  </si>
  <si>
    <t>538</t>
  </si>
  <si>
    <t>Fact 538 Alquiler de CCTV Mes de Junio 2019</t>
  </si>
  <si>
    <t>467</t>
  </si>
  <si>
    <t>$305.10 Fact 467 TAG DE PROXIMIDAD PARA CONTROL DE ACCESO VEHICULAR</t>
  </si>
  <si>
    <t>593</t>
  </si>
  <si>
    <t>$407.64 ALQUILER DE EQUIPO CCTV SEGURIDAD ELECTRÓNICA</t>
  </si>
  <si>
    <t>594</t>
  </si>
  <si>
    <t>$407.64 Fact 594 Alquiler de camaras CCTV</t>
  </si>
  <si>
    <t>595</t>
  </si>
  <si>
    <t>$407.64  Fact 595 Servicio de alquiler cctv</t>
  </si>
  <si>
    <t>797</t>
  </si>
  <si>
    <t>Total 810076 · CCTV - Camaras</t>
  </si>
  <si>
    <t>33935</t>
  </si>
  <si>
    <t>Fact 33935 servicio de limpieza de jacuzzi mes de Septiembre 2018</t>
  </si>
  <si>
    <t>34493</t>
  </si>
  <si>
    <t>Fact 34493 Servicio de limpieza de jacuzzis mes de Octubre 2018</t>
  </si>
  <si>
    <t>34872</t>
  </si>
  <si>
    <t>SERVICIO DE JACUZZIS, CORRESPONDIENTE AL MES DE NOVIEMBRE 2018.</t>
  </si>
  <si>
    <t>27/12/2018</t>
  </si>
  <si>
    <t>Tr406407880</t>
  </si>
  <si>
    <t>FACT 35372 MTTO JACUZZI MES DE DIC</t>
  </si>
  <si>
    <t>35768</t>
  </si>
  <si>
    <t>Fact 35768 Servicio de mtto de jacuzzi mes de Enero 2019</t>
  </si>
  <si>
    <t>36145</t>
  </si>
  <si>
    <t>Fact 36145 FLOTADOR PARA PASTILLAS PEQUEÑO CELESTE</t>
  </si>
  <si>
    <t>26/02/2019</t>
  </si>
  <si>
    <t>36372</t>
  </si>
  <si>
    <t>Fact 36372 Servicio de mtto de jacuzzi mes de Febrero 2019</t>
  </si>
  <si>
    <t>36875</t>
  </si>
  <si>
    <t>FACT 36875  SERVICIO DE LIMPIEZA DE JACUZZIS CORRESPONDIENTE AL MES DE MARZO 2019</t>
  </si>
  <si>
    <t>37395</t>
  </si>
  <si>
    <t>Fact 37395 Servicio de limpieza de jacuzzis mes de Abril</t>
  </si>
  <si>
    <t>37917</t>
  </si>
  <si>
    <t>Fact 37917 SERVICIO DE LIMPIEZA DE JACUZZIS MAYO 2019</t>
  </si>
  <si>
    <t>38512</t>
  </si>
  <si>
    <t>Fact 38512 Servicio de mtto de jacuzzi mes de Junio 2019</t>
  </si>
  <si>
    <t>39062</t>
  </si>
  <si>
    <t>Fact 39062 SERVICIO DE LIMPIEZA DE PISCINA CORRESPONDIENTE AL MES JULIO</t>
  </si>
  <si>
    <t>39635</t>
  </si>
  <si>
    <t>Fact 39635 SERVICIO DE LIMPIEZA DE JACUZZIS CORRESPONDIENTE AL MES DE AGOSTO</t>
  </si>
  <si>
    <t>40194</t>
  </si>
  <si>
    <t>Fact 40194 Servicio de limpieza jacuzzi mes de Septiembre</t>
  </si>
  <si>
    <t>40748</t>
  </si>
  <si>
    <t>Total 810078 · Mtto - Insumos de Piscina</t>
  </si>
  <si>
    <t>49</t>
  </si>
  <si>
    <t>Coto y Osorio S.A.</t>
  </si>
  <si>
    <t>$1595 Fact 49 Servicio integral de limpieza de vidrios y alucobond en altura del condominio</t>
  </si>
  <si>
    <t>Total 81008 · Limpieza de Vidrios y Fachada</t>
  </si>
  <si>
    <t>26</t>
  </si>
  <si>
    <t>Fact 26 Servicio de fumigacion de areas comunes</t>
  </si>
  <si>
    <t>Fact 47 Fumigacion</t>
  </si>
  <si>
    <t>Fact 87 Fumigacion áreas comunes,sótanos, basureros etc.</t>
  </si>
  <si>
    <t>Fact 133 Por fumigacion ,áreas comunes, sótanos,basureros,bodegas</t>
  </si>
  <si>
    <t>Total 81009 · Fumigacion</t>
  </si>
  <si>
    <t>25/09/2019</t>
  </si>
  <si>
    <t>Tr950478994</t>
  </si>
  <si>
    <t>Primer Pago de contrato Boton de panico</t>
  </si>
  <si>
    <t>Total 81011 · Boton de Panico</t>
  </si>
  <si>
    <t>319</t>
  </si>
  <si>
    <t>Oscar Lizano Quesada</t>
  </si>
  <si>
    <t>Fact 319 Reunion tema proxima asamblea de condominos</t>
  </si>
  <si>
    <t>Tr950444993</t>
  </si>
  <si>
    <t>FACT 329 Asamblea extraordinaria condominio</t>
  </si>
  <si>
    <t>Cruce de Ajuste de Honorarios asistencia asamblea de condominos</t>
  </si>
  <si>
    <t>574</t>
  </si>
  <si>
    <t>Fact 574 Protocolizacion de acta de asamblea de condominio</t>
  </si>
  <si>
    <t>Total 81012 · .Asamblea Anual</t>
  </si>
  <si>
    <t>24</t>
  </si>
  <si>
    <t>Grupo MD de Higiene Profesional S.A.</t>
  </si>
  <si>
    <t>Fact 24 Compra de toallas interf. desinfectante, bolsas, jabon, mopa</t>
  </si>
  <si>
    <t>107</t>
  </si>
  <si>
    <t>Fact 107 Compra de bolsas de Basura</t>
  </si>
  <si>
    <t>125</t>
  </si>
  <si>
    <t>Fact 125  Compra de papel, bolsas, guantes, cloro, controlador de olores, toallas</t>
  </si>
  <si>
    <t>Tr950465475</t>
  </si>
  <si>
    <t>FACT 235 INSUMOS DE LIMPIEZA Compra de bolsas, jabon, papel hig. guantes, bolsas basura</t>
  </si>
  <si>
    <t>379</t>
  </si>
  <si>
    <t>Fact 379 Compra de toallas, bolsas de basura, desinfectante, papel, guantes, cloro</t>
  </si>
  <si>
    <t>522</t>
  </si>
  <si>
    <t>Fact 522 Compra de jabon barra azul, jabon polvo, cloro, toallas, ambiental</t>
  </si>
  <si>
    <t>681</t>
  </si>
  <si>
    <t>Fact 681 Compra de desinfectante, cloro, jabon, bolsas, ambiental,controlador olores</t>
  </si>
  <si>
    <t>875</t>
  </si>
  <si>
    <t>Fact 875 Compra de bolsas de basura, jabon, esponja</t>
  </si>
  <si>
    <t>813</t>
  </si>
  <si>
    <t>Fact 813 Compra de mecha, desengrasante, disco activo,escoba</t>
  </si>
  <si>
    <t>839</t>
  </si>
  <si>
    <t>Fact 839 Compra de toallas interfoliadas, paño micro fibra</t>
  </si>
  <si>
    <t>1096</t>
  </si>
  <si>
    <t>Fact 1096 Compra de ambiental, cloro, controlador de olores, jabon , toallas, bolsas basura</t>
  </si>
  <si>
    <t>27/09/2019</t>
  </si>
  <si>
    <t>Tr406401510</t>
  </si>
  <si>
    <t>DICA CLEAN S.A.</t>
  </si>
  <si>
    <t>Fact  4570 compra de insumos de limpieza</t>
  </si>
  <si>
    <t>1756</t>
  </si>
  <si>
    <t>Lavado de alfombra</t>
  </si>
  <si>
    <t>Total 8202 · Aseo y Limpieza</t>
  </si>
  <si>
    <t>Tr406402603</t>
  </si>
  <si>
    <t>Fact 820-824  hacer cargador para base de puertaen gypsun,saldo insta. de espejo de salon de eve...</t>
  </si>
  <si>
    <t>819</t>
  </si>
  <si>
    <t>Fact 819 cambiar piezas de cobertores de jacuzzy</t>
  </si>
  <si>
    <t>818</t>
  </si>
  <si>
    <t>Fact 818 eliminar piezas de madera en pared y pintar, reparar con pasta en cielo de parte exteri...</t>
  </si>
  <si>
    <t>Reintegro t.c. compra de 2 basureros, bombillos, recarga de gas, baterias</t>
  </si>
  <si>
    <t>18/09/2018</t>
  </si>
  <si>
    <t>Tr406402717</t>
  </si>
  <si>
    <t>KEVIN VASQUEZ RODRIGUEZ</t>
  </si>
  <si>
    <t>Reintegro compra de ferreteria Epa pintura</t>
  </si>
  <si>
    <t>313</t>
  </si>
  <si>
    <t>Multiservicios Palma Calderon, S.A.</t>
  </si>
  <si>
    <t>Fact 313 transporte de basura</t>
  </si>
  <si>
    <t>309</t>
  </si>
  <si>
    <t>Fact 309 Transporte de basura</t>
  </si>
  <si>
    <t>155525</t>
  </si>
  <si>
    <t>Fact 155525 compra de insecticida</t>
  </si>
  <si>
    <t>Reintegro t.c. compra de personeria juridica, compra de diesel, compra bombillos, topes para puetas</t>
  </si>
  <si>
    <t>155482</t>
  </si>
  <si>
    <t>Fact 155482 compra de inst. eminol, inst. delteramina, telavr</t>
  </si>
  <si>
    <t>Tr406403075</t>
  </si>
  <si>
    <t>FACT 03 TRANSPORTE DE BASURA</t>
  </si>
  <si>
    <t>Fact 26 Eliminar 3 metros de ducto de basura dañados por golpes</t>
  </si>
  <si>
    <t>Maria Elena Chaves</t>
  </si>
  <si>
    <t>Facct 13-06 reparacion puerta de vidrio temperada, y Ajuste y reparacion de electroiman</t>
  </si>
  <si>
    <t>27</t>
  </si>
  <si>
    <t>Fact 27 pintura de pared larga del Lobby. Reparación de huecos en gypsum en el cielo de piso 3.</t>
  </si>
  <si>
    <t>34</t>
  </si>
  <si>
    <t>Fact 34 Tapar goteras en la canoa del parqueo. Cortar botaguas para poder atornillarlo y fijarlo...</t>
  </si>
  <si>
    <t>37</t>
  </si>
  <si>
    <t>Fact 37 pintar barandas en el nivel 2</t>
  </si>
  <si>
    <t>Tr951502950</t>
  </si>
  <si>
    <t>Reintegro compra de Pistola, Pichinga, 3 dispensadores, jabon.</t>
  </si>
  <si>
    <t>Tr406409876</t>
  </si>
  <si>
    <t>Fact 42 Trabajos de pintura en barandas   del satano B1 Y B2</t>
  </si>
  <si>
    <t>Fact 22 Tapar hueco en ducto del basurero con lamina metalica . pintar piezas de piso de jacuzzi...</t>
  </si>
  <si>
    <t>Tr406402626</t>
  </si>
  <si>
    <t>Fact 35 Trabajos de reparacion Hacer en el piso 2 una pared nueva empastada y pintada en la part...</t>
  </si>
  <si>
    <t>Tr900481932</t>
  </si>
  <si>
    <t>Fact 47 y 45 cambio de 2 sensores de movimiento. cambiar 2 piezas de porcelanato</t>
  </si>
  <si>
    <t>15/01/2019</t>
  </si>
  <si>
    <t>Tr406404864</t>
  </si>
  <si>
    <t>Reintegro t.c. compra de diesel, recarga de 3 cilindros</t>
  </si>
  <si>
    <t>53</t>
  </si>
  <si>
    <t>Fact 53 empastar y pintar pared en el piso 3 , y ajustar puertas de vidrio piso 23</t>
  </si>
  <si>
    <t>2829</t>
  </si>
  <si>
    <t>Importadora Promark de Centroamerica</t>
  </si>
  <si>
    <t>Fact 2829 CREMA PULIDORA DE CRISTALES</t>
  </si>
  <si>
    <t>Tr406406143</t>
  </si>
  <si>
    <t>Reintegro t.c compra de mortein y airwick, compra de lysol</t>
  </si>
  <si>
    <t>Fact 63 Sevicio de poner 5 huellas entre la acera y  el cordon de caño</t>
  </si>
  <si>
    <t>Tr950419781</t>
  </si>
  <si>
    <t>MUNOZ Y ASOCIADOS S.A.</t>
  </si>
  <si>
    <t>$375 Compra de estacion para area de mascotas.600 bolsas de recoleccion</t>
  </si>
  <si>
    <t>Reintegro t.c. compra de felpa, maskin, dispensador, aguarras, rotulos, pintura blanca</t>
  </si>
  <si>
    <t>120243</t>
  </si>
  <si>
    <t>Agroservicios el Salitre, S.A</t>
  </si>
  <si>
    <t>Fact 120243 Compra de bombillos LED</t>
  </si>
  <si>
    <t>Tr406408382</t>
  </si>
  <si>
    <t>Reintegro de t.c.</t>
  </si>
  <si>
    <t>158182</t>
  </si>
  <si>
    <t>Fact 158182 Compra de maskin, CUER. NAUTICA 10mm BICOLOR,ALICA. UNIV. 8" TRUPER, ALICA. UNIV. 8"...</t>
  </si>
  <si>
    <t>158259</t>
  </si>
  <si>
    <t>Fact 158259 Compra de lija, masilla lanco, spander, torn. mad</t>
  </si>
  <si>
    <t>82</t>
  </si>
  <si>
    <t>Fact 82 Pintar pared entrada al parqueo. Repara pared, grietas y filtraciones</t>
  </si>
  <si>
    <t>FAct 88 Limpieza de los dos cielorrasos del piso 23</t>
  </si>
  <si>
    <t>Compra de Pulidor de acero, pintura, 2 dispensadores de acero jabonera, rotulo, alfombra, + tran...</t>
  </si>
  <si>
    <t>94</t>
  </si>
  <si>
    <t>Fact 94 Pintar precinta del parqueo en el nivel 2</t>
  </si>
  <si>
    <t>96</t>
  </si>
  <si>
    <t>Fact 96 reparacion en paredes de pasillo de los pisos 18,10,4 y en cielorraso de baño de gymnasio</t>
  </si>
  <si>
    <t>91</t>
  </si>
  <si>
    <t>Fact 91 pintar en color gris clavadores de techo piso 23, aplicar anticorrosivo, pintar tubos</t>
  </si>
  <si>
    <t>Fact 92 pintar bancas de metal del piso 23</t>
  </si>
  <si>
    <t>158340</t>
  </si>
  <si>
    <t>Fact 158340 Compra de spander, masking, diluyente</t>
  </si>
  <si>
    <t>421</t>
  </si>
  <si>
    <t>Mauricio Barth Zider</t>
  </si>
  <si>
    <t>Fact 421 reparacion rol de arriba de porton</t>
  </si>
  <si>
    <t>90</t>
  </si>
  <si>
    <t>Fact 90 Colocar 26 esquineros en columna de parqueo</t>
  </si>
  <si>
    <t>Fact 93 eliminar tope en el piso de las gradas de emergencia #14</t>
  </si>
  <si>
    <t>158386</t>
  </si>
  <si>
    <t>Fact 158386 Compra de brocha, felpa, basecoat muro seco, marco rod, plast. negro</t>
  </si>
  <si>
    <t>158365</t>
  </si>
  <si>
    <t>Fact 158365 Compra de tornillos mad. spander</t>
  </si>
  <si>
    <t>158478</t>
  </si>
  <si>
    <t>Fact 158478 compra de lija, diluyente, brocha, sili transp. sella cart. spray rojo, desatornillador</t>
  </si>
  <si>
    <t>Tr950419782</t>
  </si>
  <si>
    <t>$77.43 compra de 6 pack Bolsas de Recolección 1200 bolsas. Rollo de bolsas para basurero 30 bols...</t>
  </si>
  <si>
    <t>Fact 101 Compra de 14 piezas de rodapie para el edificio</t>
  </si>
  <si>
    <t>158594</t>
  </si>
  <si>
    <t>Fact 158594 MASILLA LANCO, FELPA PROF. GAM RAYA AMARILLA,BROCHA RECORTE 2"</t>
  </si>
  <si>
    <t>102</t>
  </si>
  <si>
    <t>Fact 102 Pintar paredes blancas de los pasillos de la torre en pisos 18,9 y 5, grietas de las mi...</t>
  </si>
  <si>
    <t>103</t>
  </si>
  <si>
    <t>Fact 103 reparar filtración y pared en el nivel 2 del parqueo</t>
  </si>
  <si>
    <t>Fact 104 cambiar el rodapie en la sala de eventos y en el gimnasio piso 3.</t>
  </si>
  <si>
    <t>105</t>
  </si>
  <si>
    <t>Fact 105 reparar lámpara colgante, revisar y cambiar luces del Lobby</t>
  </si>
  <si>
    <t>106</t>
  </si>
  <si>
    <t>Fact 106 Pintar paredes amarillas del gimnasio. Pintar de gris una pared por el sauna y otra por...</t>
  </si>
  <si>
    <t>115</t>
  </si>
  <si>
    <t>Fact 115 pintar pared del piso 19</t>
  </si>
  <si>
    <t>116</t>
  </si>
  <si>
    <t>Fact 116 Pintar tubos negros de 4x4 en sala de eventos</t>
  </si>
  <si>
    <t>118</t>
  </si>
  <si>
    <t>Fact 118 cambiar rodapie en el nivel B1</t>
  </si>
  <si>
    <t>119</t>
  </si>
  <si>
    <t>Fact 119 Aplicar silicon en el nivel 3 por filtración y tapar gotera en el piso 23</t>
  </si>
  <si>
    <t>Tr406400754</t>
  </si>
  <si>
    <t>Reintegro t.c. compra de 2 macetas de flor, compra de silicon, , un goltex, cinta adhesiva</t>
  </si>
  <si>
    <t>Fact 129 Cambiar y repello de pared dañada en area del basurero</t>
  </si>
  <si>
    <t>127</t>
  </si>
  <si>
    <t>Fact 127 Pintar pasillo de nivel  B1,B2 y el lobby, pasillos y cielorraso en el nivel 2</t>
  </si>
  <si>
    <t>159028</t>
  </si>
  <si>
    <t>Fact 159028 Compra de laminas denglass, mad. pino, tornillos, masking,felpa, brocha</t>
  </si>
  <si>
    <t>135</t>
  </si>
  <si>
    <t>Fact 135 Pegar cerámica en paredes del basurero a 1,80m de altura</t>
  </si>
  <si>
    <t>140</t>
  </si>
  <si>
    <t>Fact 140 Soldar asiento de la bicicleta del gimnasio y cambiar pieza de rodapie por el ascensor ...</t>
  </si>
  <si>
    <t>159307</t>
  </si>
  <si>
    <t>Fact 159307 compra SEP. SISA CERAMICA,BONDEX ORO PREM,ANGULARES 25x2,FRAG REG. PLOMO GROUTEX</t>
  </si>
  <si>
    <t>159304</t>
  </si>
  <si>
    <t>Fact 159304 SPANDER #6 TIPO FISHER,BROCA CONCR. 1/4 TRIUMP,SPANDER PLAST. GYP.</t>
  </si>
  <si>
    <t>Reintegro tarjeta de credito compra de Diesel, pulidor de acero, compra incepticida</t>
  </si>
  <si>
    <t>159402</t>
  </si>
  <si>
    <t>Fact 159402 frag reg. plomo groutex</t>
  </si>
  <si>
    <t>1109</t>
  </si>
  <si>
    <t>Fact 1109 Compra de pintura</t>
  </si>
  <si>
    <t>14/08/2019</t>
  </si>
  <si>
    <t>Tr406405937</t>
  </si>
  <si>
    <t>REINTEGRO T.C. COMPRA DE CERAMICA, DIESEL, BATERIAS,  RECARGA TELEFONICA</t>
  </si>
  <si>
    <t>16502</t>
  </si>
  <si>
    <t>Fact 16502 PLAST. NEGRO 4.0Mx.004 DOBLE,MASKING AZUL 3/4 P/PINTOR 3M</t>
  </si>
  <si>
    <t>161</t>
  </si>
  <si>
    <t>Fact 161 reparar lampara de Lobby</t>
  </si>
  <si>
    <t>162</t>
  </si>
  <si>
    <t>Fact 162 Pintar paredes blancas y grises del piso 23</t>
  </si>
  <si>
    <t>172</t>
  </si>
  <si>
    <t>Fact 172 pintar barandas de balcones , pintar y empastar precinta blanca de balcon 22</t>
  </si>
  <si>
    <t>Reintegro tarjeta de credito, compra de insumos bombillos led, brocha, masking,</t>
  </si>
  <si>
    <t>160382</t>
  </si>
  <si>
    <t>Fact 160382 Compra de UREA 45K,NITROFOSKA 4 ,TELVAR 7.5L</t>
  </si>
  <si>
    <t>19777</t>
  </si>
  <si>
    <t>Fact 19777 REGL. 6 TOMAS</t>
  </si>
  <si>
    <t>1205</t>
  </si>
  <si>
    <t>187</t>
  </si>
  <si>
    <t>Fact 187 Repellar dado de concreto en el exterior del edificio.</t>
  </si>
  <si>
    <t>Total 8203 · Mantenimiento Edificios</t>
  </si>
  <si>
    <t>23/10/2018</t>
  </si>
  <si>
    <t>Tr406402239</t>
  </si>
  <si>
    <t>Ricardo Moya Perez</t>
  </si>
  <si>
    <t>FACT 3076 ELIMINAR FUGA DE AGUA EN VALVULA DE PRESION DEL SIST. TUB. INCEND.</t>
  </si>
  <si>
    <t>13</t>
  </si>
  <si>
    <t>Servitecnicos L.F.L S.A.</t>
  </si>
  <si>
    <t>Fact 13 Compra de 2 controles remoto</t>
  </si>
  <si>
    <t>58</t>
  </si>
  <si>
    <t>Fact 58 Servicio de mtto preventivo de A/C</t>
  </si>
  <si>
    <t>146</t>
  </si>
  <si>
    <t>$33.9 FACT 146 SE CAMBIA BATERÍA DEL SISTEMA DE LA CERRADURA DE INGRESO PEATONAL</t>
  </si>
  <si>
    <t>Tr406405035</t>
  </si>
  <si>
    <t>Reintegro por compra de Diesel para maquinas</t>
  </si>
  <si>
    <t>Tr406408911</t>
  </si>
  <si>
    <t>$200 Pago de emergencia bombas</t>
  </si>
  <si>
    <t>$141.25 Fact 158 TARJETA DE PROXIMIDAD PARA TROL DE ACCESO</t>
  </si>
  <si>
    <t>$90.40 Fact 159 SERVICIO DE INSTALACIÓN</t>
  </si>
  <si>
    <t>Reintegro compra de Diesel para maquinas  en UNO Petrol</t>
  </si>
  <si>
    <t>Fact 21 Servicio de mtto de maquinas del gymnasio</t>
  </si>
  <si>
    <t>Tr406407878</t>
  </si>
  <si>
    <t>FACT 80 MTTO PREVEN. A/C</t>
  </si>
  <si>
    <t>186</t>
  </si>
  <si>
    <t>$150 Saldo fact 186 por suministro mano de obra para revision de planta</t>
  </si>
  <si>
    <t>108</t>
  </si>
  <si>
    <t>Fact 108 Servicio de mtto de A/C</t>
  </si>
  <si>
    <t>Tr406401596</t>
  </si>
  <si>
    <t>Fact 51-49 reparacion de maquina  de gimnasio, soldadura y ajustar maquinas de gym</t>
  </si>
  <si>
    <t>Tr406403552</t>
  </si>
  <si>
    <t>$1113.47 compra de repuesto para planta de incendio</t>
  </si>
  <si>
    <t>22/02/2019</t>
  </si>
  <si>
    <t>Tr406402655</t>
  </si>
  <si>
    <t>anticipo para reparacion de fuga en tuberias de incendio</t>
  </si>
  <si>
    <t>257</t>
  </si>
  <si>
    <t>Fact 257 Servicio de mtto y reparacion de portones y de accesos</t>
  </si>
  <si>
    <t>256</t>
  </si>
  <si>
    <t>$300 FAct 256 Serv de reprogramacion control de acceso, inst. en otra computadora</t>
  </si>
  <si>
    <t>70</t>
  </si>
  <si>
    <t>Fact 70 Soldar marco de maquina caminadora, y cambiar cobertor del motor</t>
  </si>
  <si>
    <t>71</t>
  </si>
  <si>
    <t>Fact 71 Cambio de unidad controladora de maquina caminadora de gimnasio</t>
  </si>
  <si>
    <t>148</t>
  </si>
  <si>
    <t>Fact 148 Mtto preventivo de A/C</t>
  </si>
  <si>
    <t>69</t>
  </si>
  <si>
    <t>Fact 69 Cambiar el cobertor del motor de la caminadora y soldar refuerzos de pieza quebrada. Cam...</t>
  </si>
  <si>
    <t>95</t>
  </si>
  <si>
    <t>Fact 95 fijar lavamanos en el gymnasio y otro en el piso #23</t>
  </si>
  <si>
    <t>177</t>
  </si>
  <si>
    <t>Fact 177 Servicio de mtto de 3 unidades de aire acondicionado</t>
  </si>
  <si>
    <t>202</t>
  </si>
  <si>
    <t>Fact 202 Mtto preventivo de unidades de a/c</t>
  </si>
  <si>
    <t>2606</t>
  </si>
  <si>
    <t>Sahuco S.A.</t>
  </si>
  <si>
    <t>Fact 2606 Limpieza de trampas de grasa</t>
  </si>
  <si>
    <t>130</t>
  </si>
  <si>
    <t>Fact 130 Servicio de ajuste y lubricacion de maquinas en el gimnasio</t>
  </si>
  <si>
    <t>236</t>
  </si>
  <si>
    <t>Fact 236 Mantenimiento preventivo a 3 unidades de aire</t>
  </si>
  <si>
    <t>15/07/2019</t>
  </si>
  <si>
    <t>Tr33418</t>
  </si>
  <si>
    <t>Bac San Jose</t>
  </si>
  <si>
    <t>PAGO 5473-86**-****-8477  deposito para compra de combustible para maquinas</t>
  </si>
  <si>
    <t>Tr950458752</t>
  </si>
  <si>
    <t>Pago de factura 51 Instalacion de equipo para bombeo Manometro con Glicerina strainer</t>
  </si>
  <si>
    <t>680</t>
  </si>
  <si>
    <t>$565 Fact 680 Cambio de grabadors de 8 canales</t>
  </si>
  <si>
    <t>Fact 155 Servicio de mtto de maquina del gimnasio</t>
  </si>
  <si>
    <t>10607</t>
  </si>
  <si>
    <t>$275.08   Fact 10607 MANO DE OBRA ACEITERAS PARA RIELES, PCBA BLOPILG 1.QE</t>
  </si>
  <si>
    <t>10606</t>
  </si>
  <si>
    <t>$174.70 Fact 10606 Mano de obra aceitera para rieles</t>
  </si>
  <si>
    <t>272</t>
  </si>
  <si>
    <t>Fact 272 Servicio de mtto de  a/c</t>
  </si>
  <si>
    <t>160</t>
  </si>
  <si>
    <t>Fact 160 Soldar piezas quebradas en caminadora, cambiar interruptores de encendido 2 maquinas</t>
  </si>
  <si>
    <t>169</t>
  </si>
  <si>
    <t>Fact 169 pintar pared larga de frente de lobby</t>
  </si>
  <si>
    <t>244</t>
  </si>
  <si>
    <t>Fact 244 Servicio de revision y reparacion de electroiman</t>
  </si>
  <si>
    <t>62</t>
  </si>
  <si>
    <t>$881.4 Fact 62 reparacion de tuberia de incendio</t>
  </si>
  <si>
    <t>294</t>
  </si>
  <si>
    <t>Reintegro pago de tarjeta de credito Compra de Diesel para planta de incendio,</t>
  </si>
  <si>
    <t>321</t>
  </si>
  <si>
    <t>Total 8204 · Mantenimiento Equipos e Instala</t>
  </si>
  <si>
    <t>1224</t>
  </si>
  <si>
    <t>Soledad Peña Sepulveda</t>
  </si>
  <si>
    <t>Fact 1224 servicio de arreglo jardineria area de jacuzzi</t>
  </si>
  <si>
    <t>Fact 16 Servicio de Ornamentacion y reparacion areas verdes externas</t>
  </si>
  <si>
    <t>144</t>
  </si>
  <si>
    <t>Fact 144 Servicio de decoracion de macetas en Lobby de Torre Rohrmoser</t>
  </si>
  <si>
    <t>Reintegro pago de tarjeta de credito  compra de bolsas de macademia para plantas</t>
  </si>
  <si>
    <t xml:space="preserve">DPaJUSTE CRUCE DE CUENTAS CON MATAS QUE COMPRO ESPOSA DE DON LUIS	</t>
  </si>
  <si>
    <t>Total 8205 · Mantenimiento de Jardines</t>
  </si>
  <si>
    <t>Reintegro compra de Microondas   en Waltmart</t>
  </si>
  <si>
    <t>Reintegro compra de HP Lapto en Barulu</t>
  </si>
  <si>
    <t>Total 8207 · Activos Menores</t>
  </si>
  <si>
    <t>Tr406405323</t>
  </si>
  <si>
    <t>Anticipo Fact 19 60% para mtto preventivo a bomba Jockye Cambio de Sello mecánico y roles</t>
  </si>
  <si>
    <t>24/12/2018</t>
  </si>
  <si>
    <t>Tr406406981</t>
  </si>
  <si>
    <t xml:space="preserve">  FACT 21 Cambio de checks y purga a tuberia de incendio</t>
  </si>
  <si>
    <t>Soluciones de Integracion Tecnologica</t>
  </si>
  <si>
    <t>Fact 51 Servicio de mtto preventivo y reparacion de sistema de incendio</t>
  </si>
  <si>
    <t>15/04/2019</t>
  </si>
  <si>
    <t>Tr406404049</t>
  </si>
  <si>
    <t xml:space="preserve"> fact 97 Ajuste de sensores de movimiento en area comun piso 23.</t>
  </si>
  <si>
    <t>$163.85 Fact 88 Reparación de 2 módulos de de monitoreo valvula</t>
  </si>
  <si>
    <t>Total 8208 · Mantenimiento Correctivo Equipo</t>
  </si>
  <si>
    <t>Reintegro gasto por insumo copias de circular</t>
  </si>
  <si>
    <t>Tr406407884</t>
  </si>
  <si>
    <t>Luz C. Arboleda Murillo</t>
  </si>
  <si>
    <t>Fact 137 Gestión Contable</t>
  </si>
  <si>
    <t>Tr406408455</t>
  </si>
  <si>
    <t>Cyberfuel S.A.</t>
  </si>
  <si>
    <t>$79 Compra de sistema de facturacion electronica</t>
  </si>
  <si>
    <t>Tr406402328</t>
  </si>
  <si>
    <t>IMPRENTA Y LITOGRAFIA ROMERO S .A.</t>
  </si>
  <si>
    <t>Impreso adhesivo vinil, laminado brillante, sobre pvc</t>
  </si>
  <si>
    <t>Reintegro pago de tarjeta de credito Compra de personeria para tramite de contrato municipal</t>
  </si>
  <si>
    <t>Total 8211 · Gastos Administrativos</t>
  </si>
  <si>
    <t>$282.5 Fact 147 Compra de 50 tarjetas de proximidad para control de acceso</t>
  </si>
  <si>
    <t>15/11/2018</t>
  </si>
  <si>
    <t>Tr406406565</t>
  </si>
  <si>
    <t>REINTEGRO T.C. COMPRAS DE MICROONDAS, ROTULOS DE BAÑO, BATERIAS , DISPENSADOR</t>
  </si>
  <si>
    <t>36</t>
  </si>
  <si>
    <t>Fact 36 Poner 8 huellas de 40x60 en el jardín exterior de la torre.</t>
  </si>
  <si>
    <t>38</t>
  </si>
  <si>
    <t>Fact 38  Revisión de sensores en el nivel 2</t>
  </si>
  <si>
    <t>30/11/2018</t>
  </si>
  <si>
    <t>Tr406402456</t>
  </si>
  <si>
    <t>Fact 43 Servicio de instalacion de pizarra informativa</t>
  </si>
  <si>
    <t>Reintegro compra de articulos para decoracion navideña</t>
  </si>
  <si>
    <t>Tr406407879</t>
  </si>
  <si>
    <t>Juan Camilo Lopez Gallego</t>
  </si>
  <si>
    <t>Fact 43 Apertura de cerradura ¢20.000. Cilindro marca yale instalación de la misma</t>
  </si>
  <si>
    <t>16/01/2019</t>
  </si>
  <si>
    <t>Tr406400631</t>
  </si>
  <si>
    <t>anticipo para reparación de puerta de vidrio temperada piso 3</t>
  </si>
  <si>
    <t>Fact 65 Ajuste de cerradura de puerta de vidrio.Ajuste de puerta de vidrio.Ajuste bisagras</t>
  </si>
  <si>
    <t>Fact 74 Apertura de 3 cerraduras  , 3 cilindros para aperturas y reparacion de cerraduras</t>
  </si>
  <si>
    <t>393</t>
  </si>
  <si>
    <t>$269.6 Fact 393 Instalacion y capturador de huella digital</t>
  </si>
  <si>
    <t>Fact 77 Servicio de reparacion de luz piloto de sauna</t>
  </si>
  <si>
    <t>80</t>
  </si>
  <si>
    <t>Fact 80 Instalar brazo Hidráulico a la puerta de la pila en el nivel B1 . Cambiar los broches de...</t>
  </si>
  <si>
    <t>Tr406404037</t>
  </si>
  <si>
    <t>Fact 100 Reparacion de fuga de agua y colocación de válvula reguladora de presion en</t>
  </si>
  <si>
    <t>Fact 107 Cambio de empaque , anillo de seguridad en tuberia 6 pulgadas</t>
  </si>
  <si>
    <t>83</t>
  </si>
  <si>
    <t>Fact 83 Poner topes esquineros de hule, en el parqueo</t>
  </si>
  <si>
    <t>114</t>
  </si>
  <si>
    <t>Fact 114 reparacion y empaque de valvula del sensor del flujo de la tuberia del sistema contra i...</t>
  </si>
  <si>
    <t>Fact 136 Apertura de servicio a domicilio , cilindro tesa español</t>
  </si>
  <si>
    <t>FAct 107  Destaquear la tubería del comedor del Lobby.</t>
  </si>
  <si>
    <t>128</t>
  </si>
  <si>
    <t>Fact 128 Cambio de sensores de movimiento del piso 5, material incluido</t>
  </si>
  <si>
    <t>196</t>
  </si>
  <si>
    <t>Fact 196 Monte de manija a puerta de vidrio</t>
  </si>
  <si>
    <t>208</t>
  </si>
  <si>
    <t>Fact 208 Ajuste de puerta de vidrio y monte de electroiman</t>
  </si>
  <si>
    <t>Fact 213 Brazo hidráulico para puerta de vidrio, Desmonte y monte de puerta</t>
  </si>
  <si>
    <t>173</t>
  </si>
  <si>
    <t>Fact 173 cortar barandas piso 23 para instalacion de vidrios</t>
  </si>
  <si>
    <t>238</t>
  </si>
  <si>
    <t>Fact 238 hechurade llave de cerraduras, tornillos centrales para puertas de salida de emergencia</t>
  </si>
  <si>
    <t>179</t>
  </si>
  <si>
    <t>Fact 179 hacer hueco en cargador puerta de vidrio para paso de cables de cerradura de la puerta,...</t>
  </si>
  <si>
    <t>180</t>
  </si>
  <si>
    <t>Fact 180 Empastar huecos de cámaras en los cielos de los pasillos y pintar una pared del lobby</t>
  </si>
  <si>
    <t>Reintegro pago de tarjeta de credito  compra de llave, alcohol en gel, botiquin</t>
  </si>
  <si>
    <t>252</t>
  </si>
  <si>
    <t>Total 8299 · Otros Gastos de Operacion</t>
  </si>
  <si>
    <t>$3628.25 Fact 144 Instalacion de control de acceso en puerta principal, puerta de gimnasio y are...</t>
  </si>
  <si>
    <t>464</t>
  </si>
  <si>
    <t>$987.26 Fact 464 Servicio de instalacion de 2 camaras nuevas, suministros y mano de obra</t>
  </si>
  <si>
    <t>117</t>
  </si>
  <si>
    <t>Fact 117 Colgar espejo en el lobby</t>
  </si>
  <si>
    <t>Tr406400760</t>
  </si>
  <si>
    <t>Fact 125 suministro e instalacion de 2 ventanas</t>
  </si>
  <si>
    <t>38614</t>
  </si>
  <si>
    <t>Fact 38614 reparacion de tapa/cobertor de jacuzzi, cambio de vinil, estereofon y anclajes</t>
  </si>
  <si>
    <t>170</t>
  </si>
  <si>
    <t>Fact 170 Servicio de instalacion cerrdura para puerta de vidrio temperada, tornillos, cerradura,...</t>
  </si>
  <si>
    <t>Tr406401888</t>
  </si>
  <si>
    <t>TECNOPREFA S A</t>
  </si>
  <si>
    <t>Anticipo cotización para elaboración de fachada de vidrio</t>
  </si>
  <si>
    <t>Tr406400796</t>
  </si>
  <si>
    <t>$1553.75 Compra de 4 alfombras para Lobby   Fact 1576</t>
  </si>
  <si>
    <t>719</t>
  </si>
  <si>
    <t>$1,533.47 Fact 719 Compra de sistema control de acceso lectora, transformador, materiales</t>
  </si>
  <si>
    <t>154</t>
  </si>
  <si>
    <t>Fact 154 Hacer cargadores en el piso 23 para que instalen puerta de vidrio y ventanal</t>
  </si>
  <si>
    <t>13/08/2019</t>
  </si>
  <si>
    <t>156</t>
  </si>
  <si>
    <t>CR SOLUCIONES GLN S.A.</t>
  </si>
  <si>
    <t>$1,149.75 Licencia para extracción de datos de cedulas.Lector código de Barras</t>
  </si>
  <si>
    <t>Total 83 · INVERSIONES Y MEJORAS</t>
  </si>
  <si>
    <t>dp406407721</t>
  </si>
  <si>
    <t xml:space="preserve">DP400403201	</t>
  </si>
  <si>
    <t>Tr406402457</t>
  </si>
  <si>
    <t>ALEJANDRO RODRIGUEZ</t>
  </si>
  <si>
    <t>Reintegro de Lounge  Dp. de garantia</t>
  </si>
  <si>
    <t>21/12/2018</t>
  </si>
  <si>
    <t>DP631200552</t>
  </si>
  <si>
    <t>Tr406406836</t>
  </si>
  <si>
    <t>DEMET KILINC .</t>
  </si>
  <si>
    <t>31/03/2019</t>
  </si>
  <si>
    <t>$ 445.56 Saldo Cuenta Dolares MArzo 31 de 2019</t>
  </si>
  <si>
    <t>31/05/2019</t>
  </si>
  <si>
    <t>$ 807.63  Saldo</t>
  </si>
  <si>
    <t>DPDP	200604036</t>
  </si>
  <si>
    <t>$ 1.022.63  Saldo Bancos Dolares Junio  2019</t>
  </si>
  <si>
    <t>$ 1.022,63  Saldo Dolares  Julio  31 de  2019</t>
  </si>
  <si>
    <t>28/08/2019</t>
  </si>
  <si>
    <t>DP630009132</t>
  </si>
  <si>
    <t>Total 8601 · Gastos x Diferencia en Cambio</t>
  </si>
  <si>
    <t>824413625</t>
  </si>
  <si>
    <t>$4.00   TF 824455178</t>
  </si>
  <si>
    <t>13/09/2018</t>
  </si>
  <si>
    <t>827432830</t>
  </si>
  <si>
    <t>$4.00     827475829</t>
  </si>
  <si>
    <t>19/10/2018</t>
  </si>
  <si>
    <t>DP960475242</t>
  </si>
  <si>
    <t>29/10/2018</t>
  </si>
  <si>
    <t>COMISION CD SINPE 950422187</t>
  </si>
  <si>
    <t>TF 830502413</t>
  </si>
  <si>
    <t>$4 TF 830546926</t>
  </si>
  <si>
    <t>COMISION TFT-SINPE</t>
  </si>
  <si>
    <t>COMISION TFT-SINPE A</t>
  </si>
  <si>
    <t>COMISION CD SINPE 950465475</t>
  </si>
  <si>
    <t>DP406404383</t>
  </si>
  <si>
    <t>21/01/2019</t>
  </si>
  <si>
    <t>Dif Cambiar</t>
  </si>
  <si>
    <t>COMISION CD SINPE 950425992</t>
  </si>
  <si>
    <t>25/01/2019</t>
  </si>
  <si>
    <t>COMISION CD SINPE 950423693</t>
  </si>
  <si>
    <t>18/02/2019</t>
  </si>
  <si>
    <t>Tr406400697</t>
  </si>
  <si>
    <t>MR COMUNICACIONES POLITICAS SO</t>
  </si>
  <si>
    <t>Reintegro pago por error de cliente</t>
  </si>
  <si>
    <t>14/03/2019</t>
  </si>
  <si>
    <t>28/03/2019</t>
  </si>
  <si>
    <t>COMISION CD SINPE 950495933</t>
  </si>
  <si>
    <t>30/04/2019</t>
  </si>
  <si>
    <t>14/05/2019</t>
  </si>
  <si>
    <t>30/05/2019</t>
  </si>
  <si>
    <t>18/06/2019</t>
  </si>
  <si>
    <t>30/07/2019</t>
  </si>
  <si>
    <t>29/08/2019</t>
  </si>
  <si>
    <t>COMISION CD</t>
  </si>
  <si>
    <t>Total 8602 · Gastos Bancarios</t>
  </si>
  <si>
    <t>8603 · Diferncias Cheques y Depositos</t>
  </si>
  <si>
    <t>Ajuste saldos menores</t>
  </si>
  <si>
    <t>Total 8603 · Diferncias Cheques y Depositos</t>
  </si>
  <si>
    <t>DP406406558</t>
  </si>
  <si>
    <t>dpdp960411473</t>
  </si>
  <si>
    <t>Total 8604 · Otros Gastos No Operacionales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</si>
</sst>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₡&quot;#,##0.00;\-&quot;₡&quot;#,##0.00"/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.00_)"/>
    <numFmt numFmtId="167" formatCode="[$₡-140A]#,##0.00_ ;\-[$₡-140A]#,##0.00\ "/>
    <numFmt numFmtId="168" formatCode="#,##0.00_ ;\-#,##0.00\ "/>
    <numFmt numFmtId="169" formatCode="mm/dd/yyyy"/>
    <numFmt numFmtId="170" formatCode="_-[$₡-140A]* #,##0.00_ ;_-[$₡-140A]* \-#,##0.00\ ;_-[$₡-140A]* &quot;-&quot;??_ ;_-@_ "/>
    <numFmt numFmtId="171" formatCode="_-[$$-C09]* #,##0.00_-;\-[$$-C09]* #,##0.00_-;_-[$$-C09]* &quot;-&quot;??_-;_-@_-"/>
    <numFmt numFmtId="172" formatCode="[$$-C09]#,##0.00;\-[$$-C09]#,##0.00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12"/>
      <name val="Helv"/>
    </font>
    <font>
      <b/>
      <i/>
      <sz val="14"/>
      <name val="Helv"/>
    </font>
    <font>
      <sz val="9"/>
      <name val="Helv"/>
    </font>
    <font>
      <b/>
      <sz val="9"/>
      <name val="Helv"/>
    </font>
    <font>
      <b/>
      <sz val="9"/>
      <name val="Arial Narrow"/>
      <family val="2"/>
    </font>
    <font>
      <sz val="9"/>
      <name val="Arial"/>
      <family val="2"/>
    </font>
    <font>
      <sz val="9"/>
      <name val="Arial Black"/>
      <family val="2"/>
    </font>
    <font>
      <sz val="8"/>
      <name val="Helv"/>
    </font>
    <font>
      <b/>
      <sz val="9"/>
      <name val="Haettenschweiler"/>
      <family val="2"/>
    </font>
    <font>
      <b/>
      <i/>
      <sz val="9"/>
      <name val="Arial"/>
      <family val="2"/>
    </font>
    <font>
      <b/>
      <sz val="11"/>
      <name val="Arial Narrow"/>
      <family val="2"/>
    </font>
    <font>
      <b/>
      <sz val="12"/>
      <name val="Helv"/>
    </font>
    <font>
      <b/>
      <sz val="8"/>
      <name val="Arial"/>
      <family val="2"/>
    </font>
    <font>
      <b/>
      <i/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name val="Helv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64">
    <xf numFmtId="0" fontId="0" fillId="0" borderId="0"/>
    <xf numFmtId="43" fontId="45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2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165" fontId="52" fillId="0" borderId="0"/>
    <xf numFmtId="43" fontId="5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0" fontId="32" fillId="0" borderId="0"/>
    <xf numFmtId="0" fontId="31" fillId="0" borderId="0"/>
    <xf numFmtId="0" fontId="30" fillId="0" borderId="0"/>
    <xf numFmtId="43" fontId="30" fillId="0" borderId="0" applyFont="0" applyFill="0" applyBorder="0" applyAlignment="0" applyProtection="0"/>
    <xf numFmtId="0" fontId="45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5" fillId="0" borderId="0"/>
  </cellStyleXfs>
  <cellXfs count="391">
    <xf numFmtId="0" fontId="0" fillId="0" borderId="0" xfId="0"/>
    <xf numFmtId="0" fontId="0" fillId="0" borderId="0" xfId="0" applyAlignment="1">
      <alignment horizontal="center"/>
    </xf>
    <xf numFmtId="0" fontId="46" fillId="0" borderId="0" xfId="0" applyNumberFormat="1" applyFont="1"/>
    <xf numFmtId="0" fontId="0" fillId="0" borderId="0" xfId="0" applyNumberFormat="1"/>
    <xf numFmtId="165" fontId="52" fillId="5" borderId="0" xfId="12" applyFill="1"/>
    <xf numFmtId="165" fontId="52" fillId="5" borderId="0" xfId="12" applyFont="1" applyFill="1"/>
    <xf numFmtId="165" fontId="51" fillId="5" borderId="0" xfId="12" applyFont="1" applyFill="1" applyBorder="1" applyAlignment="1" applyProtection="1">
      <alignment horizontal="left"/>
    </xf>
    <xf numFmtId="165" fontId="51" fillId="5" borderId="0" xfId="12" applyFont="1" applyFill="1" applyBorder="1"/>
    <xf numFmtId="165" fontId="55" fillId="5" borderId="0" xfId="12" applyFont="1" applyFill="1" applyBorder="1"/>
    <xf numFmtId="165" fontId="54" fillId="5" borderId="0" xfId="12" applyFont="1" applyFill="1" applyBorder="1"/>
    <xf numFmtId="49" fontId="51" fillId="8" borderId="12" xfId="12" applyNumberFormat="1" applyFont="1" applyFill="1" applyBorder="1" applyAlignment="1" applyProtection="1">
      <alignment horizontal="center" vertical="center"/>
    </xf>
    <xf numFmtId="49" fontId="56" fillId="5" borderId="0" xfId="12" applyNumberFormat="1" applyFont="1" applyFill="1" applyBorder="1" applyAlignment="1" applyProtection="1">
      <alignment horizontal="center" vertical="center"/>
    </xf>
    <xf numFmtId="165" fontId="51" fillId="5" borderId="0" xfId="12" applyFont="1" applyFill="1" applyBorder="1" applyAlignment="1" applyProtection="1">
      <alignment horizontal="center"/>
    </xf>
    <xf numFmtId="165" fontId="51" fillId="3" borderId="12" xfId="12" applyFont="1" applyFill="1" applyBorder="1" applyAlignment="1" applyProtection="1">
      <alignment horizontal="center" vertical="center"/>
    </xf>
    <xf numFmtId="39" fontId="51" fillId="3" borderId="12" xfId="12" applyNumberFormat="1" applyFont="1" applyFill="1" applyBorder="1" applyAlignment="1" applyProtection="1">
      <alignment horizontal="center"/>
    </xf>
    <xf numFmtId="4" fontId="51" fillId="5" borderId="0" xfId="12" applyNumberFormat="1" applyFont="1" applyFill="1" applyBorder="1" applyProtection="1"/>
    <xf numFmtId="39" fontId="56" fillId="5" borderId="0" xfId="12" applyNumberFormat="1" applyFont="1" applyFill="1" applyBorder="1" applyProtection="1"/>
    <xf numFmtId="39" fontId="57" fillId="5" borderId="0" xfId="12" applyNumberFormat="1" applyFont="1" applyFill="1" applyBorder="1" applyProtection="1"/>
    <xf numFmtId="39" fontId="51" fillId="5" borderId="0" xfId="12" applyNumberFormat="1" applyFont="1" applyFill="1" applyBorder="1" applyProtection="1"/>
    <xf numFmtId="39" fontId="52" fillId="5" borderId="0" xfId="12" applyNumberFormat="1" applyFill="1" applyProtection="1"/>
    <xf numFmtId="166" fontId="52" fillId="5" borderId="0" xfId="12" applyNumberFormat="1" applyFill="1" applyProtection="1"/>
    <xf numFmtId="165" fontId="51" fillId="8" borderId="13" xfId="12" applyFont="1" applyFill="1" applyBorder="1" applyAlignment="1" applyProtection="1">
      <alignment horizontal="center" vertical="center"/>
    </xf>
    <xf numFmtId="39" fontId="51" fillId="8" borderId="12" xfId="12" applyNumberFormat="1" applyFont="1" applyFill="1" applyBorder="1" applyProtection="1"/>
    <xf numFmtId="165" fontId="51" fillId="3" borderId="13" xfId="12" applyFont="1" applyFill="1" applyBorder="1" applyAlignment="1" applyProtection="1">
      <alignment horizontal="center" vertical="center"/>
    </xf>
    <xf numFmtId="39" fontId="51" fillId="3" borderId="13" xfId="12" applyNumberFormat="1" applyFont="1" applyFill="1" applyBorder="1" applyProtection="1"/>
    <xf numFmtId="39" fontId="61" fillId="8" borderId="12" xfId="12" applyNumberFormat="1" applyFont="1" applyFill="1" applyBorder="1" applyProtection="1"/>
    <xf numFmtId="39" fontId="61" fillId="8" borderId="13" xfId="12" applyNumberFormat="1" applyFont="1" applyFill="1" applyBorder="1" applyProtection="1"/>
    <xf numFmtId="43" fontId="0" fillId="5" borderId="0" xfId="13" applyFont="1" applyFill="1"/>
    <xf numFmtId="165" fontId="54" fillId="5" borderId="1" xfId="12" applyFont="1" applyFill="1" applyBorder="1"/>
    <xf numFmtId="4" fontId="51" fillId="5" borderId="0" xfId="12" applyNumberFormat="1" applyFont="1" applyFill="1" applyBorder="1" applyAlignment="1" applyProtection="1">
      <alignment horizontal="right"/>
    </xf>
    <xf numFmtId="165" fontId="52" fillId="5" borderId="0" xfId="12" applyFill="1" applyBorder="1"/>
    <xf numFmtId="39" fontId="54" fillId="5" borderId="0" xfId="12" applyNumberFormat="1" applyFont="1" applyFill="1" applyBorder="1" applyProtection="1"/>
    <xf numFmtId="165" fontId="62" fillId="5" borderId="1" xfId="12" applyFont="1" applyFill="1" applyBorder="1"/>
    <xf numFmtId="165" fontId="64" fillId="5" borderId="0" xfId="12" applyFont="1" applyFill="1" applyBorder="1" applyAlignment="1">
      <alignment horizontal="center"/>
    </xf>
    <xf numFmtId="39" fontId="63" fillId="5" borderId="0" xfId="12" applyNumberFormat="1" applyFont="1" applyFill="1" applyBorder="1" applyAlignment="1" applyProtection="1">
      <alignment horizontal="left"/>
    </xf>
    <xf numFmtId="39" fontId="63" fillId="5" borderId="0" xfId="12" applyNumberFormat="1" applyFont="1" applyFill="1" applyBorder="1" applyProtection="1"/>
    <xf numFmtId="43" fontId="52" fillId="5" borderId="0" xfId="1" applyFont="1" applyFill="1"/>
    <xf numFmtId="43" fontId="52" fillId="5" borderId="0" xfId="1" applyFont="1" applyFill="1" applyProtection="1"/>
    <xf numFmtId="4" fontId="51" fillId="5" borderId="0" xfId="12" applyNumberFormat="1" applyFont="1" applyFill="1" applyBorder="1"/>
    <xf numFmtId="165" fontId="54" fillId="5" borderId="5" xfId="12" applyFont="1" applyFill="1" applyBorder="1"/>
    <xf numFmtId="165" fontId="54" fillId="5" borderId="6" xfId="12" applyFont="1" applyFill="1" applyBorder="1"/>
    <xf numFmtId="165" fontId="57" fillId="5" borderId="0" xfId="12" applyFont="1" applyFill="1" applyBorder="1"/>
    <xf numFmtId="165" fontId="55" fillId="5" borderId="0" xfId="12" applyFont="1" applyFill="1" applyBorder="1" applyAlignment="1" applyProtection="1">
      <alignment horizontal="left"/>
    </xf>
    <xf numFmtId="165" fontId="58" fillId="5" borderId="0" xfId="12" applyFont="1" applyFill="1" applyBorder="1"/>
    <xf numFmtId="165" fontId="54" fillId="5" borderId="7" xfId="12" applyFont="1" applyFill="1" applyBorder="1"/>
    <xf numFmtId="43" fontId="54" fillId="5" borderId="0" xfId="13" applyFont="1" applyFill="1" applyBorder="1"/>
    <xf numFmtId="165" fontId="56" fillId="5" borderId="0" xfId="12" applyFont="1" applyFill="1" applyBorder="1"/>
    <xf numFmtId="39" fontId="56" fillId="5" borderId="0" xfId="12" applyNumberFormat="1" applyFont="1" applyFill="1" applyBorder="1" applyAlignment="1" applyProtection="1">
      <alignment horizontal="right"/>
    </xf>
    <xf numFmtId="165" fontId="60" fillId="5" borderId="0" xfId="12" applyFont="1" applyFill="1" applyBorder="1"/>
    <xf numFmtId="165" fontId="51" fillId="5" borderId="0" xfId="12" applyFont="1" applyFill="1" applyBorder="1" applyAlignment="1">
      <alignment horizontal="right"/>
    </xf>
    <xf numFmtId="165" fontId="52" fillId="5" borderId="5" xfId="12" applyFill="1" applyBorder="1"/>
    <xf numFmtId="165" fontId="52" fillId="5" borderId="6" xfId="12" applyFill="1" applyBorder="1"/>
    <xf numFmtId="165" fontId="52" fillId="5" borderId="8" xfId="12" applyFill="1" applyBorder="1"/>
    <xf numFmtId="165" fontId="63" fillId="5" borderId="1" xfId="12" applyFont="1" applyFill="1" applyBorder="1" applyAlignment="1" applyProtection="1">
      <alignment horizontal="left"/>
    </xf>
    <xf numFmtId="165" fontId="63" fillId="5" borderId="1" xfId="12" applyFont="1" applyFill="1" applyBorder="1"/>
    <xf numFmtId="165" fontId="64" fillId="5" borderId="1" xfId="12" applyFont="1" applyFill="1" applyBorder="1" applyAlignment="1">
      <alignment horizontal="center"/>
    </xf>
    <xf numFmtId="39" fontId="63" fillId="5" borderId="1" xfId="12" applyNumberFormat="1" applyFont="1" applyFill="1" applyBorder="1" applyAlignment="1" applyProtection="1">
      <alignment horizontal="left"/>
    </xf>
    <xf numFmtId="39" fontId="63" fillId="5" borderId="1" xfId="12" applyNumberFormat="1" applyFont="1" applyFill="1" applyBorder="1" applyProtection="1"/>
    <xf numFmtId="165" fontId="52" fillId="5" borderId="7" xfId="12" applyFill="1" applyBorder="1"/>
    <xf numFmtId="165" fontId="51" fillId="8" borderId="14" xfId="12" applyFont="1" applyFill="1" applyBorder="1" applyAlignment="1" applyProtection="1">
      <alignment horizontal="center"/>
    </xf>
    <xf numFmtId="165" fontId="54" fillId="5" borderId="8" xfId="12" applyFont="1" applyFill="1" applyBorder="1"/>
    <xf numFmtId="165" fontId="56" fillId="5" borderId="1" xfId="12" applyFont="1" applyFill="1" applyBorder="1"/>
    <xf numFmtId="165" fontId="60" fillId="5" borderId="1" xfId="12" applyFont="1" applyFill="1" applyBorder="1"/>
    <xf numFmtId="39" fontId="56" fillId="5" borderId="1" xfId="12" applyNumberFormat="1" applyFont="1" applyFill="1" applyBorder="1" applyAlignment="1" applyProtection="1">
      <alignment horizontal="right"/>
    </xf>
    <xf numFmtId="165" fontId="55" fillId="5" borderId="1" xfId="12" applyFont="1" applyFill="1" applyBorder="1"/>
    <xf numFmtId="43" fontId="61" fillId="5" borderId="0" xfId="1" applyFont="1" applyFill="1" applyBorder="1"/>
    <xf numFmtId="49" fontId="49" fillId="0" borderId="0" xfId="0" applyNumberFormat="1" applyFont="1" applyBorder="1"/>
    <xf numFmtId="165" fontId="51" fillId="8" borderId="11" xfId="12" applyFont="1" applyFill="1" applyBorder="1" applyAlignment="1" applyProtection="1">
      <alignment horizontal="center"/>
    </xf>
    <xf numFmtId="168" fontId="45" fillId="0" borderId="0" xfId="0" applyNumberFormat="1" applyFont="1"/>
    <xf numFmtId="165" fontId="51" fillId="8" borderId="11" xfId="12" applyFont="1" applyFill="1" applyBorder="1" applyAlignment="1" applyProtection="1">
      <alignment horizontal="center" vertical="center"/>
    </xf>
    <xf numFmtId="43" fontId="45" fillId="5" borderId="0" xfId="13" applyFont="1" applyFill="1"/>
    <xf numFmtId="43" fontId="0" fillId="0" borderId="0" xfId="1" applyFont="1" applyBorder="1"/>
    <xf numFmtId="49" fontId="50" fillId="0" borderId="0" xfId="30" applyNumberFormat="1" applyFont="1" applyBorder="1"/>
    <xf numFmtId="0" fontId="29" fillId="0" borderId="0" xfId="31"/>
    <xf numFmtId="0" fontId="29" fillId="0" borderId="0" xfId="31" applyNumberFormat="1"/>
    <xf numFmtId="39" fontId="49" fillId="0" borderId="0" xfId="0" applyNumberFormat="1" applyFont="1" applyBorder="1"/>
    <xf numFmtId="43" fontId="0" fillId="0" borderId="0" xfId="0" applyNumberFormat="1"/>
    <xf numFmtId="165" fontId="51" fillId="10" borderId="0" xfId="12" applyFont="1" applyFill="1" applyBorder="1" applyAlignment="1" applyProtection="1">
      <alignment horizontal="center" vertical="center"/>
    </xf>
    <xf numFmtId="43" fontId="47" fillId="0" borderId="0" xfId="1" applyFont="1" applyBorder="1"/>
    <xf numFmtId="39" fontId="69" fillId="0" borderId="0" xfId="0" applyNumberFormat="1" applyFont="1" applyBorder="1"/>
    <xf numFmtId="168" fontId="0" fillId="0" borderId="0" xfId="0" applyNumberFormat="1"/>
    <xf numFmtId="39" fontId="69" fillId="0" borderId="0" xfId="0" applyNumberFormat="1" applyFont="1"/>
    <xf numFmtId="39" fontId="47" fillId="0" borderId="0" xfId="0" applyNumberFormat="1" applyFont="1" applyFill="1" applyBorder="1"/>
    <xf numFmtId="0" fontId="71" fillId="0" borderId="5" xfId="0" applyNumberFormat="1" applyFont="1" applyBorder="1"/>
    <xf numFmtId="0" fontId="57" fillId="0" borderId="0" xfId="0" applyNumberFormat="1" applyFont="1" applyBorder="1"/>
    <xf numFmtId="0" fontId="57" fillId="0" borderId="6" xfId="0" applyNumberFormat="1" applyFont="1" applyBorder="1"/>
    <xf numFmtId="49" fontId="67" fillId="4" borderId="3" xfId="0" applyNumberFormat="1" applyFont="1" applyFill="1" applyBorder="1"/>
    <xf numFmtId="49" fontId="67" fillId="11" borderId="3" xfId="0" applyNumberFormat="1" applyFont="1" applyFill="1" applyBorder="1"/>
    <xf numFmtId="37" fontId="67" fillId="11" borderId="2" xfId="0" applyNumberFormat="1" applyFont="1" applyFill="1" applyBorder="1"/>
    <xf numFmtId="49" fontId="47" fillId="0" borderId="0" xfId="0" applyNumberFormat="1" applyFont="1" applyBorder="1"/>
    <xf numFmtId="43" fontId="46" fillId="6" borderId="3" xfId="1" applyFont="1" applyFill="1" applyBorder="1" applyAlignment="1">
      <alignment horizontal="center"/>
    </xf>
    <xf numFmtId="43" fontId="46" fillId="6" borderId="2" xfId="1" applyFont="1" applyFill="1" applyBorder="1" applyAlignment="1">
      <alignment horizontal="center"/>
    </xf>
    <xf numFmtId="43" fontId="48" fillId="6" borderId="4" xfId="1" applyFont="1" applyFill="1" applyBorder="1" applyAlignment="1">
      <alignment horizontal="center"/>
    </xf>
    <xf numFmtId="43" fontId="67" fillId="4" borderId="4" xfId="1" applyFont="1" applyFill="1" applyBorder="1"/>
    <xf numFmtId="43" fontId="67" fillId="4" borderId="2" xfId="1" applyFont="1" applyFill="1" applyBorder="1"/>
    <xf numFmtId="39" fontId="45" fillId="0" borderId="0" xfId="0" applyNumberFormat="1" applyFont="1"/>
    <xf numFmtId="49" fontId="70" fillId="0" borderId="0" xfId="0" applyNumberFormat="1" applyFont="1" applyBorder="1"/>
    <xf numFmtId="49" fontId="49" fillId="0" borderId="0" xfId="30" applyNumberFormat="1" applyFont="1" applyBorder="1"/>
    <xf numFmtId="43" fontId="47" fillId="5" borderId="0" xfId="1" applyFont="1" applyFill="1" applyBorder="1"/>
    <xf numFmtId="39" fontId="51" fillId="10" borderId="0" xfId="12" applyNumberFormat="1" applyFont="1" applyFill="1" applyBorder="1" applyProtection="1"/>
    <xf numFmtId="165" fontId="64" fillId="5" borderId="0" xfId="12" applyFont="1" applyFill="1" applyBorder="1" applyAlignment="1" applyProtection="1">
      <alignment horizontal="left"/>
    </xf>
    <xf numFmtId="165" fontId="47" fillId="5" borderId="0" xfId="12" applyFont="1" applyFill="1" applyBorder="1" applyAlignment="1" applyProtection="1">
      <alignment horizontal="left"/>
    </xf>
    <xf numFmtId="165" fontId="74" fillId="5" borderId="0" xfId="12" applyFont="1" applyFill="1" applyBorder="1"/>
    <xf numFmtId="43" fontId="47" fillId="5" borderId="1" xfId="1" applyFont="1" applyFill="1" applyBorder="1"/>
    <xf numFmtId="43" fontId="55" fillId="5" borderId="0" xfId="1" applyFont="1" applyFill="1" applyBorder="1"/>
    <xf numFmtId="43" fontId="54" fillId="5" borderId="0" xfId="1" applyFont="1" applyFill="1" applyBorder="1"/>
    <xf numFmtId="43" fontId="57" fillId="5" borderId="0" xfId="1" applyFont="1" applyFill="1" applyBorder="1"/>
    <xf numFmtId="43" fontId="49" fillId="0" borderId="0" xfId="1" applyFont="1" applyBorder="1"/>
    <xf numFmtId="43" fontId="52" fillId="5" borderId="0" xfId="1" applyFont="1" applyFill="1" applyBorder="1"/>
    <xf numFmtId="43" fontId="56" fillId="5" borderId="0" xfId="1" applyFont="1" applyFill="1" applyBorder="1"/>
    <xf numFmtId="43" fontId="56" fillId="5" borderId="1" xfId="1" applyFont="1" applyFill="1" applyBorder="1"/>
    <xf numFmtId="43" fontId="47" fillId="0" borderId="1" xfId="1" applyFont="1" applyBorder="1"/>
    <xf numFmtId="43" fontId="63" fillId="5" borderId="0" xfId="1" applyFont="1" applyFill="1" applyBorder="1"/>
    <xf numFmtId="43" fontId="63" fillId="5" borderId="1" xfId="1" applyFont="1" applyFill="1" applyBorder="1"/>
    <xf numFmtId="165" fontId="51" fillId="5" borderId="9" xfId="12" applyFont="1" applyFill="1" applyBorder="1"/>
    <xf numFmtId="43" fontId="55" fillId="5" borderId="9" xfId="1" applyFont="1" applyFill="1" applyBorder="1"/>
    <xf numFmtId="165" fontId="55" fillId="5" borderId="9" xfId="12" applyFont="1" applyFill="1" applyBorder="1"/>
    <xf numFmtId="165" fontId="54" fillId="5" borderId="9" xfId="12" applyFont="1" applyFill="1" applyBorder="1"/>
    <xf numFmtId="165" fontId="54" fillId="5" borderId="15" xfId="12" applyFont="1" applyFill="1" applyBorder="1"/>
    <xf numFmtId="43" fontId="70" fillId="0" borderId="0" xfId="1" applyFont="1" applyBorder="1"/>
    <xf numFmtId="49" fontId="69" fillId="0" borderId="0" xfId="0" applyNumberFormat="1" applyFont="1" applyBorder="1"/>
    <xf numFmtId="43" fontId="69" fillId="0" borderId="0" xfId="1" applyFont="1" applyBorder="1"/>
    <xf numFmtId="165" fontId="59" fillId="5" borderId="0" xfId="12" applyFont="1" applyFill="1" applyBorder="1"/>
    <xf numFmtId="165" fontId="54" fillId="5" borderId="10" xfId="12" applyFont="1" applyFill="1" applyBorder="1"/>
    <xf numFmtId="165" fontId="51" fillId="5" borderId="9" xfId="12" applyFont="1" applyFill="1" applyBorder="1" applyAlignment="1" applyProtection="1">
      <alignment horizontal="left"/>
    </xf>
    <xf numFmtId="49" fontId="0" fillId="0" borderId="0" xfId="0" applyNumberFormat="1" applyBorder="1"/>
    <xf numFmtId="0" fontId="45" fillId="0" borderId="0" xfId="0" applyNumberFormat="1" applyFont="1"/>
    <xf numFmtId="0" fontId="29" fillId="0" borderId="0" xfId="31" applyNumberFormat="1" applyAlignment="1">
      <alignment horizontal="center"/>
    </xf>
    <xf numFmtId="49" fontId="69" fillId="0" borderId="0" xfId="0" applyNumberFormat="1" applyFont="1"/>
    <xf numFmtId="0" fontId="8" fillId="0" borderId="0" xfId="56"/>
    <xf numFmtId="41" fontId="76" fillId="12" borderId="0" xfId="57" applyFont="1" applyFill="1" applyAlignment="1">
      <alignment horizontal="center" vertical="center" wrapText="1"/>
    </xf>
    <xf numFmtId="0" fontId="8" fillId="12" borderId="0" xfId="56" applyFill="1"/>
    <xf numFmtId="41" fontId="0" fillId="13" borderId="7" xfId="57" applyFont="1" applyFill="1" applyBorder="1"/>
    <xf numFmtId="41" fontId="0" fillId="13" borderId="1" xfId="57" applyFont="1" applyFill="1" applyBorder="1"/>
    <xf numFmtId="0" fontId="8" fillId="13" borderId="1" xfId="56" applyFill="1" applyBorder="1"/>
    <xf numFmtId="0" fontId="8" fillId="0" borderId="1" xfId="56" applyBorder="1"/>
    <xf numFmtId="0" fontId="8" fillId="0" borderId="8" xfId="56" applyBorder="1"/>
    <xf numFmtId="41" fontId="0" fillId="0" borderId="6" xfId="57" applyFont="1" applyBorder="1"/>
    <xf numFmtId="0" fontId="8" fillId="0" borderId="0" xfId="56" applyBorder="1"/>
    <xf numFmtId="0" fontId="8" fillId="0" borderId="5" xfId="56" applyBorder="1"/>
    <xf numFmtId="41" fontId="0" fillId="0" borderId="0" xfId="57" applyFont="1" applyBorder="1"/>
    <xf numFmtId="0" fontId="75" fillId="9" borderId="6" xfId="56" applyFont="1" applyFill="1" applyBorder="1" applyAlignment="1">
      <alignment horizontal="center" vertical="center"/>
    </xf>
    <xf numFmtId="0" fontId="75" fillId="9" borderId="0" xfId="56" applyFont="1" applyFill="1" applyBorder="1" applyAlignment="1">
      <alignment horizontal="center" vertical="center" wrapText="1"/>
    </xf>
    <xf numFmtId="0" fontId="75" fillId="9" borderId="0" xfId="56" applyFont="1" applyFill="1" applyBorder="1" applyAlignment="1">
      <alignment horizontal="center" vertical="center"/>
    </xf>
    <xf numFmtId="0" fontId="75" fillId="9" borderId="5" xfId="56" applyFont="1" applyFill="1" applyBorder="1" applyAlignment="1">
      <alignment horizontal="center" vertical="center"/>
    </xf>
    <xf numFmtId="0" fontId="8" fillId="0" borderId="0" xfId="56" applyFill="1"/>
    <xf numFmtId="41" fontId="0" fillId="12" borderId="0" xfId="57" applyFont="1" applyFill="1"/>
    <xf numFmtId="0" fontId="8" fillId="12" borderId="0" xfId="56" applyFill="1" applyAlignment="1">
      <alignment wrapText="1"/>
    </xf>
    <xf numFmtId="41" fontId="0" fillId="0" borderId="0" xfId="57" applyFont="1"/>
    <xf numFmtId="41" fontId="0" fillId="13" borderId="0" xfId="57" applyFont="1" applyFill="1"/>
    <xf numFmtId="0" fontId="8" fillId="13" borderId="0" xfId="56" applyFill="1"/>
    <xf numFmtId="0" fontId="8" fillId="0" borderId="12" xfId="56" applyBorder="1"/>
    <xf numFmtId="4" fontId="8" fillId="0" borderId="12" xfId="56" applyNumberFormat="1" applyBorder="1"/>
    <xf numFmtId="9" fontId="8" fillId="0" borderId="12" xfId="56" applyNumberFormat="1" applyBorder="1"/>
    <xf numFmtId="9" fontId="0" fillId="0" borderId="12" xfId="58" applyFont="1" applyBorder="1"/>
    <xf numFmtId="43" fontId="8" fillId="0" borderId="12" xfId="1" applyFont="1" applyBorder="1"/>
    <xf numFmtId="0" fontId="8" fillId="7" borderId="3" xfId="56" applyFill="1" applyBorder="1" applyAlignment="1">
      <alignment horizontal="center"/>
    </xf>
    <xf numFmtId="17" fontId="8" fillId="7" borderId="4" xfId="56" applyNumberFormat="1" applyFill="1" applyBorder="1"/>
    <xf numFmtId="167" fontId="0" fillId="0" borderId="0" xfId="0" applyNumberFormat="1"/>
    <xf numFmtId="39" fontId="47" fillId="0" borderId="0" xfId="0" applyNumberFormat="1" applyFont="1"/>
    <xf numFmtId="0" fontId="7" fillId="0" borderId="0" xfId="59" applyAlignment="1">
      <alignment horizontal="center"/>
    </xf>
    <xf numFmtId="39" fontId="49" fillId="0" borderId="0" xfId="59" applyNumberFormat="1" applyFont="1" applyBorder="1"/>
    <xf numFmtId="0" fontId="7" fillId="0" borderId="0" xfId="59"/>
    <xf numFmtId="43" fontId="0" fillId="0" borderId="0" xfId="60" applyFont="1"/>
    <xf numFmtId="0" fontId="7" fillId="0" borderId="0" xfId="59" applyNumberFormat="1"/>
    <xf numFmtId="0" fontId="7" fillId="0" borderId="0" xfId="59" applyBorder="1"/>
    <xf numFmtId="43" fontId="49" fillId="0" borderId="0" xfId="60" applyFont="1" applyBorder="1"/>
    <xf numFmtId="43" fontId="49" fillId="0" borderId="6" xfId="60" applyFont="1" applyBorder="1"/>
    <xf numFmtId="0" fontId="70" fillId="0" borderId="0" xfId="59" applyNumberFormat="1" applyFont="1" applyBorder="1"/>
    <xf numFmtId="0" fontId="70" fillId="0" borderId="6" xfId="59" applyNumberFormat="1" applyFont="1" applyBorder="1"/>
    <xf numFmtId="43" fontId="7" fillId="0" borderId="0" xfId="59" applyNumberFormat="1" applyBorder="1"/>
    <xf numFmtId="43" fontId="70" fillId="0" borderId="0" xfId="60" applyFont="1" applyBorder="1"/>
    <xf numFmtId="49" fontId="65" fillId="6" borderId="10" xfId="59" applyNumberFormat="1" applyFont="1" applyFill="1" applyBorder="1" applyAlignment="1">
      <alignment horizontal="center"/>
    </xf>
    <xf numFmtId="49" fontId="65" fillId="6" borderId="9" xfId="59" applyNumberFormat="1" applyFont="1" applyFill="1" applyBorder="1" applyAlignment="1">
      <alignment horizontal="center"/>
    </xf>
    <xf numFmtId="49" fontId="65" fillId="6" borderId="15" xfId="59" applyNumberFormat="1" applyFont="1" applyFill="1" applyBorder="1" applyAlignment="1">
      <alignment horizontal="center"/>
    </xf>
    <xf numFmtId="49" fontId="72" fillId="0" borderId="10" xfId="59" applyNumberFormat="1" applyFont="1" applyBorder="1"/>
    <xf numFmtId="169" fontId="72" fillId="0" borderId="9" xfId="59" applyNumberFormat="1" applyFont="1" applyBorder="1" applyAlignment="1">
      <alignment horizontal="center"/>
    </xf>
    <xf numFmtId="49" fontId="72" fillId="0" borderId="9" xfId="59" applyNumberFormat="1" applyFont="1" applyBorder="1"/>
    <xf numFmtId="39" fontId="72" fillId="0" borderId="9" xfId="59" applyNumberFormat="1" applyFont="1" applyBorder="1"/>
    <xf numFmtId="39" fontId="72" fillId="0" borderId="15" xfId="59" applyNumberFormat="1" applyFont="1" applyBorder="1"/>
    <xf numFmtId="49" fontId="72" fillId="0" borderId="5" xfId="59" applyNumberFormat="1" applyFont="1" applyBorder="1"/>
    <xf numFmtId="169" fontId="72" fillId="0" borderId="0" xfId="59" applyNumberFormat="1" applyFont="1" applyBorder="1" applyAlignment="1">
      <alignment horizontal="center"/>
    </xf>
    <xf numFmtId="49" fontId="72" fillId="0" borderId="0" xfId="59" applyNumberFormat="1" applyFont="1" applyBorder="1"/>
    <xf numFmtId="39" fontId="72" fillId="0" borderId="0" xfId="59" applyNumberFormat="1" applyFont="1" applyBorder="1"/>
    <xf numFmtId="39" fontId="72" fillId="0" borderId="6" xfId="59" applyNumberFormat="1" applyFont="1" applyBorder="1"/>
    <xf numFmtId="49" fontId="66" fillId="0" borderId="0" xfId="59" applyNumberFormat="1" applyFont="1" applyBorder="1"/>
    <xf numFmtId="43" fontId="50" fillId="0" borderId="6" xfId="60" applyFont="1" applyBorder="1"/>
    <xf numFmtId="43" fontId="73" fillId="0" borderId="0" xfId="60" applyFont="1" applyBorder="1"/>
    <xf numFmtId="49" fontId="49" fillId="0" borderId="5" xfId="59" applyNumberFormat="1" applyFont="1" applyBorder="1"/>
    <xf numFmtId="169" fontId="49" fillId="0" borderId="0" xfId="59" applyNumberFormat="1" applyFont="1" applyBorder="1" applyAlignment="1">
      <alignment horizontal="center"/>
    </xf>
    <xf numFmtId="49" fontId="49" fillId="0" borderId="0" xfId="59" applyNumberFormat="1" applyFont="1" applyBorder="1"/>
    <xf numFmtId="49" fontId="65" fillId="6" borderId="3" xfId="59" applyNumberFormat="1" applyFont="1" applyFill="1" applyBorder="1"/>
    <xf numFmtId="169" fontId="65" fillId="6" borderId="2" xfId="59" applyNumberFormat="1" applyFont="1" applyFill="1" applyBorder="1" applyAlignment="1">
      <alignment horizontal="center"/>
    </xf>
    <xf numFmtId="49" fontId="65" fillId="6" borderId="2" xfId="59" applyNumberFormat="1" applyFont="1" applyFill="1" applyBorder="1"/>
    <xf numFmtId="7" fontId="65" fillId="6" borderId="2" xfId="61" applyNumberFormat="1" applyFont="1" applyFill="1" applyBorder="1"/>
    <xf numFmtId="43" fontId="65" fillId="6" borderId="4" xfId="61" applyNumberFormat="1" applyFont="1" applyFill="1" applyBorder="1"/>
    <xf numFmtId="0" fontId="70" fillId="0" borderId="5" xfId="59" applyNumberFormat="1" applyFont="1" applyBorder="1"/>
    <xf numFmtId="0" fontId="70" fillId="0" borderId="0" xfId="59" applyNumberFormat="1" applyFont="1" applyBorder="1" applyAlignment="1">
      <alignment horizontal="center"/>
    </xf>
    <xf numFmtId="0" fontId="7" fillId="0" borderId="0" xfId="59" applyNumberFormat="1" applyBorder="1"/>
    <xf numFmtId="49" fontId="66" fillId="7" borderId="3" xfId="59" applyNumberFormat="1" applyFont="1" applyFill="1" applyBorder="1" applyAlignment="1">
      <alignment horizontal="center"/>
    </xf>
    <xf numFmtId="43" fontId="66" fillId="7" borderId="4" xfId="60" applyFont="1" applyFill="1" applyBorder="1" applyAlignment="1">
      <alignment horizontal="center"/>
    </xf>
    <xf numFmtId="49" fontId="66" fillId="0" borderId="0" xfId="59" applyNumberFormat="1" applyFont="1" applyBorder="1" applyAlignment="1">
      <alignment horizontal="left"/>
    </xf>
    <xf numFmtId="0" fontId="78" fillId="6" borderId="3" xfId="59" applyNumberFormat="1" applyFont="1" applyFill="1" applyBorder="1" applyAlignment="1">
      <alignment horizontal="center"/>
    </xf>
    <xf numFmtId="44" fontId="65" fillId="6" borderId="2" xfId="61" applyNumberFormat="1" applyFont="1" applyFill="1" applyBorder="1"/>
    <xf numFmtId="7" fontId="65" fillId="6" borderId="4" xfId="61" applyNumberFormat="1" applyFont="1" applyFill="1" applyBorder="1"/>
    <xf numFmtId="167" fontId="7" fillId="0" borderId="0" xfId="59" applyNumberFormat="1" applyBorder="1"/>
    <xf numFmtId="43" fontId="0" fillId="0" borderId="0" xfId="60" applyFont="1" applyBorder="1"/>
    <xf numFmtId="0" fontId="70" fillId="0" borderId="8" xfId="59" applyNumberFormat="1" applyFont="1" applyBorder="1"/>
    <xf numFmtId="0" fontId="70" fillId="0" borderId="1" xfId="59" applyNumberFormat="1" applyFont="1" applyBorder="1" applyAlignment="1">
      <alignment horizontal="center"/>
    </xf>
    <xf numFmtId="0" fontId="70" fillId="0" borderId="1" xfId="59" applyNumberFormat="1" applyFont="1" applyBorder="1"/>
    <xf numFmtId="0" fontId="70" fillId="0" borderId="7" xfId="59" applyNumberFormat="1" applyFont="1" applyBorder="1"/>
    <xf numFmtId="0" fontId="7" fillId="0" borderId="0" xfId="59" applyNumberFormat="1" applyAlignment="1">
      <alignment horizontal="center"/>
    </xf>
    <xf numFmtId="39" fontId="79" fillId="0" borderId="0" xfId="59" applyNumberFormat="1" applyFont="1"/>
    <xf numFmtId="43" fontId="79" fillId="0" borderId="0" xfId="60" applyFont="1" applyBorder="1"/>
    <xf numFmtId="43" fontId="7" fillId="0" borderId="0" xfId="59" applyNumberFormat="1"/>
    <xf numFmtId="167" fontId="7" fillId="0" borderId="0" xfId="59" applyNumberFormat="1"/>
    <xf numFmtId="49" fontId="65" fillId="6" borderId="3" xfId="59" applyNumberFormat="1" applyFont="1" applyFill="1" applyBorder="1" applyAlignment="1">
      <alignment horizontal="center"/>
    </xf>
    <xf numFmtId="49" fontId="65" fillId="6" borderId="2" xfId="59" applyNumberFormat="1" applyFont="1" applyFill="1" applyBorder="1" applyAlignment="1">
      <alignment horizontal="center"/>
    </xf>
    <xf numFmtId="49" fontId="65" fillId="6" borderId="4" xfId="59" applyNumberFormat="1" applyFont="1" applyFill="1" applyBorder="1" applyAlignment="1">
      <alignment horizontal="center"/>
    </xf>
    <xf numFmtId="171" fontId="49" fillId="0" borderId="6" xfId="60" applyNumberFormat="1" applyFont="1" applyBorder="1"/>
    <xf numFmtId="43" fontId="65" fillId="6" borderId="2" xfId="60" applyFont="1" applyFill="1" applyBorder="1"/>
    <xf numFmtId="171" fontId="65" fillId="6" borderId="4" xfId="61" applyNumberFormat="1" applyFont="1" applyFill="1" applyBorder="1"/>
    <xf numFmtId="171" fontId="80" fillId="0" borderId="0" xfId="60" applyNumberFormat="1" applyFont="1" applyBorder="1"/>
    <xf numFmtId="43" fontId="65" fillId="6" borderId="4" xfId="60" applyFont="1" applyFill="1" applyBorder="1"/>
    <xf numFmtId="0" fontId="68" fillId="7" borderId="2" xfId="59" applyNumberFormat="1" applyFont="1" applyFill="1" applyBorder="1"/>
    <xf numFmtId="170" fontId="68" fillId="7" borderId="4" xfId="59" applyNumberFormat="1" applyFont="1" applyFill="1" applyBorder="1"/>
    <xf numFmtId="0" fontId="68" fillId="0" borderId="0" xfId="59" applyNumberFormat="1" applyFont="1" applyBorder="1"/>
    <xf numFmtId="167" fontId="70" fillId="0" borderId="0" xfId="59" applyNumberFormat="1" applyFont="1" applyBorder="1"/>
    <xf numFmtId="167" fontId="70" fillId="0" borderId="1" xfId="59" applyNumberFormat="1" applyFont="1" applyBorder="1"/>
    <xf numFmtId="44" fontId="7" fillId="0" borderId="0" xfId="59" applyNumberFormat="1"/>
    <xf numFmtId="172" fontId="7" fillId="0" borderId="0" xfId="59" applyNumberFormat="1"/>
    <xf numFmtId="49" fontId="49" fillId="0" borderId="0" xfId="0" applyNumberFormat="1" applyFont="1"/>
    <xf numFmtId="39" fontId="49" fillId="0" borderId="0" xfId="0" applyNumberFormat="1" applyFont="1"/>
    <xf numFmtId="49" fontId="50" fillId="0" borderId="0" xfId="0" applyNumberFormat="1" applyFont="1"/>
    <xf numFmtId="39" fontId="49" fillId="0" borderId="1" xfId="0" applyNumberFormat="1" applyFont="1" applyBorder="1"/>
    <xf numFmtId="7" fontId="0" fillId="0" borderId="0" xfId="1" applyNumberFormat="1" applyFont="1"/>
    <xf numFmtId="49" fontId="49" fillId="0" borderId="5" xfId="0" applyNumberFormat="1" applyFont="1" applyBorder="1"/>
    <xf numFmtId="39" fontId="49" fillId="0" borderId="6" xfId="0" applyNumberFormat="1" applyFont="1" applyBorder="1"/>
    <xf numFmtId="49" fontId="50" fillId="0" borderId="5" xfId="0" applyNumberFormat="1" applyFont="1" applyBorder="1"/>
    <xf numFmtId="169" fontId="49" fillId="0" borderId="0" xfId="0" applyNumberFormat="1" applyFont="1" applyBorder="1" applyAlignment="1">
      <alignment horizontal="center"/>
    </xf>
    <xf numFmtId="167" fontId="6" fillId="0" borderId="0" xfId="59" applyNumberFormat="1" applyFont="1" applyBorder="1"/>
    <xf numFmtId="43" fontId="45" fillId="0" borderId="0" xfId="60" applyFont="1" applyBorder="1"/>
    <xf numFmtId="49" fontId="49" fillId="0" borderId="8" xfId="0" applyNumberFormat="1" applyFont="1" applyBorder="1"/>
    <xf numFmtId="169" fontId="49" fillId="0" borderId="1" xfId="0" applyNumberFormat="1" applyFont="1" applyBorder="1" applyAlignment="1">
      <alignment horizontal="center"/>
    </xf>
    <xf numFmtId="49" fontId="49" fillId="0" borderId="1" xfId="0" applyNumberFormat="1" applyFont="1" applyBorder="1"/>
    <xf numFmtId="0" fontId="6" fillId="0" borderId="0" xfId="62" applyAlignment="1">
      <alignment horizontal="center"/>
    </xf>
    <xf numFmtId="49" fontId="50" fillId="0" borderId="0" xfId="62" applyNumberFormat="1" applyFont="1"/>
    <xf numFmtId="0" fontId="6" fillId="0" borderId="0" xfId="62"/>
    <xf numFmtId="39" fontId="49" fillId="0" borderId="0" xfId="62" applyNumberFormat="1" applyFont="1" applyBorder="1"/>
    <xf numFmtId="39" fontId="49" fillId="0" borderId="1" xfId="62" applyNumberFormat="1" applyFont="1" applyBorder="1"/>
    <xf numFmtId="39" fontId="49" fillId="0" borderId="9" xfId="62" applyNumberFormat="1" applyFont="1" applyBorder="1"/>
    <xf numFmtId="0" fontId="50" fillId="0" borderId="0" xfId="62" applyFont="1"/>
    <xf numFmtId="0" fontId="50" fillId="0" borderId="0" xfId="62" applyNumberFormat="1" applyFont="1"/>
    <xf numFmtId="0" fontId="6" fillId="0" borderId="0" xfId="62" applyNumberFormat="1"/>
    <xf numFmtId="49" fontId="82" fillId="6" borderId="2" xfId="62" applyNumberFormat="1" applyFont="1" applyFill="1" applyBorder="1" applyAlignment="1">
      <alignment horizontal="center"/>
    </xf>
    <xf numFmtId="49" fontId="82" fillId="6" borderId="4" xfId="62" applyNumberFormat="1" applyFont="1" applyFill="1" applyBorder="1" applyAlignment="1">
      <alignment horizontal="center"/>
    </xf>
    <xf numFmtId="49" fontId="82" fillId="6" borderId="3" xfId="62" applyNumberFormat="1" applyFont="1" applyFill="1" applyBorder="1" applyAlignment="1">
      <alignment horizontal="center"/>
    </xf>
    <xf numFmtId="49" fontId="50" fillId="0" borderId="5" xfId="62" applyNumberFormat="1" applyFont="1" applyBorder="1"/>
    <xf numFmtId="49" fontId="50" fillId="0" borderId="0" xfId="62" applyNumberFormat="1" applyFont="1" applyBorder="1"/>
    <xf numFmtId="39" fontId="49" fillId="0" borderId="6" xfId="62" applyNumberFormat="1" applyFont="1" applyBorder="1"/>
    <xf numFmtId="39" fontId="49" fillId="0" borderId="7" xfId="62" applyNumberFormat="1" applyFont="1" applyBorder="1"/>
    <xf numFmtId="0" fontId="50" fillId="0" borderId="5" xfId="62" applyNumberFormat="1" applyFont="1" applyBorder="1"/>
    <xf numFmtId="39" fontId="49" fillId="0" borderId="15" xfId="62" applyNumberFormat="1" applyFont="1" applyBorder="1"/>
    <xf numFmtId="49" fontId="65" fillId="0" borderId="3" xfId="62" applyNumberFormat="1" applyFont="1" applyBorder="1"/>
    <xf numFmtId="49" fontId="65" fillId="0" borderId="2" xfId="62" applyNumberFormat="1" applyFont="1" applyBorder="1"/>
    <xf numFmtId="39" fontId="65" fillId="0" borderId="2" xfId="62" applyNumberFormat="1" applyFont="1" applyBorder="1"/>
    <xf numFmtId="39" fontId="65" fillId="0" borderId="4" xfId="62" applyNumberFormat="1" applyFont="1" applyBorder="1"/>
    <xf numFmtId="49" fontId="65" fillId="14" borderId="16" xfId="62" applyNumberFormat="1" applyFont="1" applyFill="1" applyBorder="1"/>
    <xf numFmtId="39" fontId="65" fillId="14" borderId="16" xfId="62" applyNumberFormat="1" applyFont="1" applyFill="1" applyBorder="1"/>
    <xf numFmtId="43" fontId="6" fillId="0" borderId="0" xfId="1" applyFont="1"/>
    <xf numFmtId="49" fontId="50" fillId="7" borderId="3" xfId="62" applyNumberFormat="1" applyFont="1" applyFill="1" applyBorder="1" applyAlignment="1">
      <alignment horizontal="center"/>
    </xf>
    <xf numFmtId="49" fontId="50" fillId="7" borderId="2" xfId="62" applyNumberFormat="1" applyFont="1" applyFill="1" applyBorder="1" applyAlignment="1">
      <alignment horizontal="center"/>
    </xf>
    <xf numFmtId="49" fontId="50" fillId="7" borderId="4" xfId="62" applyNumberFormat="1" applyFont="1" applyFill="1" applyBorder="1" applyAlignment="1">
      <alignment horizontal="center"/>
    </xf>
    <xf numFmtId="49" fontId="65" fillId="14" borderId="17" xfId="62" applyNumberFormat="1" applyFont="1" applyFill="1" applyBorder="1"/>
    <xf numFmtId="39" fontId="65" fillId="14" borderId="18" xfId="62" applyNumberFormat="1" applyFont="1" applyFill="1" applyBorder="1"/>
    <xf numFmtId="49" fontId="65" fillId="14" borderId="3" xfId="62" applyNumberFormat="1" applyFont="1" applyFill="1" applyBorder="1"/>
    <xf numFmtId="49" fontId="65" fillId="14" borderId="2" xfId="62" applyNumberFormat="1" applyFont="1" applyFill="1" applyBorder="1"/>
    <xf numFmtId="39" fontId="65" fillId="14" borderId="2" xfId="62" applyNumberFormat="1" applyFont="1" applyFill="1" applyBorder="1"/>
    <xf numFmtId="39" fontId="65" fillId="14" borderId="4" xfId="62" applyNumberFormat="1" applyFont="1" applyFill="1" applyBorder="1"/>
    <xf numFmtId="0" fontId="50" fillId="0" borderId="0" xfId="62" applyNumberFormat="1" applyFont="1" applyBorder="1"/>
    <xf numFmtId="0" fontId="6" fillId="0" borderId="0" xfId="62" applyNumberFormat="1" applyBorder="1"/>
    <xf numFmtId="0" fontId="6" fillId="0" borderId="6" xfId="62" applyNumberFormat="1" applyBorder="1"/>
    <xf numFmtId="0" fontId="50" fillId="0" borderId="8" xfId="62" applyNumberFormat="1" applyFont="1" applyBorder="1"/>
    <xf numFmtId="0" fontId="50" fillId="0" borderId="1" xfId="62" applyNumberFormat="1" applyFont="1" applyBorder="1"/>
    <xf numFmtId="0" fontId="6" fillId="0" borderId="1" xfId="62" applyNumberFormat="1" applyBorder="1"/>
    <xf numFmtId="0" fontId="6" fillId="0" borderId="7" xfId="62" applyNumberFormat="1" applyBorder="1"/>
    <xf numFmtId="43" fontId="48" fillId="4" borderId="2" xfId="1" applyFont="1" applyFill="1" applyBorder="1"/>
    <xf numFmtId="43" fontId="48" fillId="4" borderId="4" xfId="1" applyFont="1" applyFill="1" applyBorder="1"/>
    <xf numFmtId="49" fontId="50" fillId="0" borderId="0" xfId="63" applyNumberFormat="1" applyFont="1"/>
    <xf numFmtId="49" fontId="5" fillId="0" borderId="0" xfId="63" applyNumberFormat="1" applyBorder="1" applyAlignment="1">
      <alignment horizontal="centerContinuous"/>
    </xf>
    <xf numFmtId="0" fontId="5" fillId="0" borderId="0" xfId="63"/>
    <xf numFmtId="0" fontId="5" fillId="0" borderId="0" xfId="63" applyAlignment="1">
      <alignment horizontal="center"/>
    </xf>
    <xf numFmtId="39" fontId="49" fillId="0" borderId="0" xfId="63" applyNumberFormat="1" applyFont="1" applyBorder="1"/>
    <xf numFmtId="0" fontId="50" fillId="0" borderId="0" xfId="63" applyNumberFormat="1" applyFont="1"/>
    <xf numFmtId="0" fontId="5" fillId="0" borderId="0" xfId="63" applyNumberFormat="1"/>
    <xf numFmtId="49" fontId="65" fillId="7" borderId="3" xfId="63" applyNumberFormat="1" applyFont="1" applyFill="1" applyBorder="1" applyAlignment="1">
      <alignment horizontal="center"/>
    </xf>
    <xf numFmtId="49" fontId="65" fillId="7" borderId="2" xfId="63" applyNumberFormat="1" applyFont="1" applyFill="1" applyBorder="1" applyAlignment="1">
      <alignment horizontal="center"/>
    </xf>
    <xf numFmtId="49" fontId="65" fillId="7" borderId="4" xfId="63" applyNumberFormat="1" applyFont="1" applyFill="1" applyBorder="1" applyAlignment="1">
      <alignment horizontal="center"/>
    </xf>
    <xf numFmtId="49" fontId="50" fillId="0" borderId="5" xfId="63" applyNumberFormat="1" applyFont="1" applyBorder="1"/>
    <xf numFmtId="49" fontId="50" fillId="0" borderId="0" xfId="63" applyNumberFormat="1" applyFont="1" applyBorder="1"/>
    <xf numFmtId="39" fontId="49" fillId="0" borderId="6" xfId="63" applyNumberFormat="1" applyFont="1" applyBorder="1"/>
    <xf numFmtId="0" fontId="50" fillId="0" borderId="5" xfId="63" applyNumberFormat="1" applyFont="1" applyBorder="1"/>
    <xf numFmtId="0" fontId="50" fillId="0" borderId="0" xfId="63" applyNumberFormat="1" applyFont="1" applyBorder="1"/>
    <xf numFmtId="0" fontId="5" fillId="0" borderId="0" xfId="63" applyNumberFormat="1" applyBorder="1"/>
    <xf numFmtId="0" fontId="5" fillId="0" borderId="6" xfId="63" applyNumberFormat="1" applyBorder="1"/>
    <xf numFmtId="0" fontId="50" fillId="0" borderId="8" xfId="63" applyNumberFormat="1" applyFont="1" applyBorder="1"/>
    <xf numFmtId="0" fontId="50" fillId="0" borderId="1" xfId="63" applyNumberFormat="1" applyFont="1" applyBorder="1"/>
    <xf numFmtId="0" fontId="5" fillId="0" borderId="1" xfId="63" applyNumberFormat="1" applyBorder="1"/>
    <xf numFmtId="0" fontId="5" fillId="0" borderId="7" xfId="63" applyNumberFormat="1" applyBorder="1"/>
    <xf numFmtId="49" fontId="50" fillId="0" borderId="8" xfId="63" applyNumberFormat="1" applyFont="1" applyBorder="1"/>
    <xf numFmtId="49" fontId="50" fillId="0" borderId="1" xfId="63" applyNumberFormat="1" applyFont="1" applyBorder="1"/>
    <xf numFmtId="43" fontId="49" fillId="0" borderId="7" xfId="60" applyFont="1" applyBorder="1"/>
    <xf numFmtId="0" fontId="6" fillId="0" borderId="0" xfId="62" applyBorder="1"/>
    <xf numFmtId="172" fontId="81" fillId="0" borderId="0" xfId="60" applyNumberFormat="1" applyFont="1" applyBorder="1"/>
    <xf numFmtId="49" fontId="71" fillId="6" borderId="3" xfId="0" applyNumberFormat="1" applyFont="1" applyFill="1" applyBorder="1" applyAlignment="1">
      <alignment horizontal="center"/>
    </xf>
    <xf numFmtId="49" fontId="71" fillId="6" borderId="2" xfId="0" applyNumberFormat="1" applyFont="1" applyFill="1" applyBorder="1" applyAlignment="1">
      <alignment horizontal="center"/>
    </xf>
    <xf numFmtId="49" fontId="71" fillId="6" borderId="4" xfId="0" applyNumberFormat="1" applyFont="1" applyFill="1" applyBorder="1" applyAlignment="1">
      <alignment horizontal="center"/>
    </xf>
    <xf numFmtId="49" fontId="65" fillId="0" borderId="5" xfId="62" applyNumberFormat="1" applyFont="1" applyBorder="1"/>
    <xf numFmtId="49" fontId="65" fillId="0" borderId="0" xfId="62" applyNumberFormat="1" applyFont="1" applyBorder="1"/>
    <xf numFmtId="39" fontId="65" fillId="0" borderId="0" xfId="62" applyNumberFormat="1" applyFont="1" applyBorder="1"/>
    <xf numFmtId="49" fontId="50" fillId="0" borderId="8" xfId="62" applyNumberFormat="1" applyFont="1" applyBorder="1"/>
    <xf numFmtId="49" fontId="50" fillId="0" borderId="1" xfId="62" applyNumberFormat="1" applyFont="1" applyBorder="1"/>
    <xf numFmtId="43" fontId="8" fillId="0" borderId="0" xfId="56" applyNumberFormat="1"/>
    <xf numFmtId="167" fontId="45" fillId="0" borderId="0" xfId="1" applyNumberFormat="1" applyFont="1"/>
    <xf numFmtId="4" fontId="8" fillId="0" borderId="0" xfId="56" applyNumberFormat="1"/>
    <xf numFmtId="49" fontId="50" fillId="0" borderId="8" xfId="0" applyNumberFormat="1" applyFont="1" applyBorder="1"/>
    <xf numFmtId="39" fontId="49" fillId="0" borderId="7" xfId="0" applyNumberFormat="1" applyFont="1" applyBorder="1"/>
    <xf numFmtId="168" fontId="6" fillId="0" borderId="0" xfId="62" applyNumberFormat="1"/>
    <xf numFmtId="168" fontId="4" fillId="0" borderId="0" xfId="62" applyNumberFormat="1" applyFont="1"/>
    <xf numFmtId="0" fontId="4" fillId="0" borderId="0" xfId="62" applyNumberFormat="1" applyFont="1"/>
    <xf numFmtId="39" fontId="4" fillId="0" borderId="0" xfId="62" applyNumberFormat="1" applyFont="1"/>
    <xf numFmtId="43" fontId="4" fillId="0" borderId="0" xfId="1" applyFont="1"/>
    <xf numFmtId="0" fontId="68" fillId="7" borderId="3" xfId="56" applyFont="1" applyFill="1" applyBorder="1" applyAlignment="1">
      <alignment horizontal="center"/>
    </xf>
    <xf numFmtId="17" fontId="68" fillId="7" borderId="4" xfId="56" applyNumberFormat="1" applyFont="1" applyFill="1" applyBorder="1"/>
    <xf numFmtId="0" fontId="70" fillId="0" borderId="0" xfId="31" applyFont="1"/>
    <xf numFmtId="172" fontId="3" fillId="0" borderId="0" xfId="59" applyNumberFormat="1" applyFont="1"/>
    <xf numFmtId="49" fontId="72" fillId="0" borderId="8" xfId="0" applyNumberFormat="1" applyFont="1" applyBorder="1"/>
    <xf numFmtId="43" fontId="3" fillId="0" borderId="0" xfId="56" applyNumberFormat="1" applyFont="1"/>
    <xf numFmtId="0" fontId="78" fillId="7" borderId="3" xfId="59" applyNumberFormat="1" applyFont="1" applyFill="1" applyBorder="1" applyAlignment="1">
      <alignment horizontal="center"/>
    </xf>
    <xf numFmtId="164" fontId="2" fillId="0" borderId="0" xfId="59" applyNumberFormat="1" applyFont="1" applyBorder="1"/>
    <xf numFmtId="37" fontId="45" fillId="0" borderId="0" xfId="0" applyNumberFormat="1" applyFont="1"/>
    <xf numFmtId="39" fontId="67" fillId="11" borderId="4" xfId="0" applyNumberFormat="1" applyFont="1" applyFill="1" applyBorder="1"/>
    <xf numFmtId="0" fontId="2" fillId="0" borderId="0" xfId="56" applyFont="1"/>
    <xf numFmtId="4" fontId="2" fillId="0" borderId="0" xfId="56" applyNumberFormat="1" applyFont="1"/>
    <xf numFmtId="0" fontId="8" fillId="0" borderId="10" xfId="56" applyBorder="1" applyAlignment="1">
      <alignment horizontal="center" vertical="center" wrapText="1"/>
    </xf>
    <xf numFmtId="0" fontId="8" fillId="0" borderId="9" xfId="56" applyBorder="1" applyAlignment="1">
      <alignment horizontal="center" vertical="center" wrapText="1"/>
    </xf>
    <xf numFmtId="0" fontId="8" fillId="0" borderId="15" xfId="56" applyBorder="1" applyAlignment="1">
      <alignment horizontal="center" vertical="center" wrapText="1"/>
    </xf>
    <xf numFmtId="0" fontId="8" fillId="0" borderId="5" xfId="56" applyBorder="1" applyAlignment="1">
      <alignment horizontal="center" vertical="center" wrapText="1"/>
    </xf>
    <xf numFmtId="0" fontId="8" fillId="0" borderId="0" xfId="56" applyBorder="1" applyAlignment="1">
      <alignment horizontal="center" vertical="center" wrapText="1"/>
    </xf>
    <xf numFmtId="0" fontId="8" fillId="0" borderId="6" xfId="56" applyBorder="1" applyAlignment="1">
      <alignment horizontal="center" vertical="center" wrapText="1"/>
    </xf>
    <xf numFmtId="0" fontId="77" fillId="12" borderId="0" xfId="56" applyFont="1" applyFill="1" applyAlignment="1">
      <alignment horizontal="center" vertical="center" wrapText="1"/>
    </xf>
    <xf numFmtId="0" fontId="61" fillId="4" borderId="3" xfId="0" applyNumberFormat="1" applyFont="1" applyFill="1" applyBorder="1" applyAlignment="1">
      <alignment horizontal="center"/>
    </xf>
    <xf numFmtId="0" fontId="61" fillId="4" borderId="2" xfId="0" applyNumberFormat="1" applyFont="1" applyFill="1" applyBorder="1" applyAlignment="1">
      <alignment horizontal="center"/>
    </xf>
    <xf numFmtId="0" fontId="61" fillId="4" borderId="4" xfId="0" applyNumberFormat="1" applyFont="1" applyFill="1" applyBorder="1" applyAlignment="1">
      <alignment horizontal="center"/>
    </xf>
    <xf numFmtId="43" fontId="61" fillId="4" borderId="3" xfId="1" applyFont="1" applyFill="1" applyBorder="1" applyAlignment="1">
      <alignment horizontal="left"/>
    </xf>
    <xf numFmtId="43" fontId="61" fillId="4" borderId="2" xfId="1" applyFont="1" applyFill="1" applyBorder="1" applyAlignment="1">
      <alignment horizontal="left"/>
    </xf>
    <xf numFmtId="43" fontId="61" fillId="4" borderId="4" xfId="1" applyFont="1" applyFill="1" applyBorder="1" applyAlignment="1">
      <alignment horizontal="left"/>
    </xf>
    <xf numFmtId="165" fontId="53" fillId="2" borderId="3" xfId="12" applyFont="1" applyFill="1" applyBorder="1" applyAlignment="1">
      <alignment horizontal="center"/>
    </xf>
    <xf numFmtId="165" fontId="53" fillId="2" borderId="2" xfId="12" applyFont="1" applyFill="1" applyBorder="1" applyAlignment="1">
      <alignment horizontal="center"/>
    </xf>
    <xf numFmtId="165" fontId="53" fillId="2" borderId="4" xfId="12" applyFont="1" applyFill="1" applyBorder="1" applyAlignment="1">
      <alignment horizontal="center"/>
    </xf>
    <xf numFmtId="172" fontId="1" fillId="0" borderId="0" xfId="59" applyNumberFormat="1" applyFont="1" applyBorder="1"/>
    <xf numFmtId="43" fontId="1" fillId="0" borderId="0" xfId="56" applyNumberFormat="1" applyFont="1"/>
    <xf numFmtId="49" fontId="50" fillId="0" borderId="0" xfId="0" applyNumberFormat="1" applyFont="1" applyBorder="1"/>
    <xf numFmtId="49" fontId="65" fillId="6" borderId="3" xfId="63" applyNumberFormat="1" applyFont="1" applyFill="1" applyBorder="1"/>
    <xf numFmtId="49" fontId="65" fillId="6" borderId="2" xfId="63" applyNumberFormat="1" applyFont="1" applyFill="1" applyBorder="1"/>
    <xf numFmtId="39" fontId="65" fillId="6" borderId="4" xfId="63" applyNumberFormat="1" applyFont="1" applyFill="1" applyBorder="1"/>
    <xf numFmtId="39" fontId="50" fillId="6" borderId="2" xfId="0" applyNumberFormat="1" applyFont="1" applyFill="1" applyBorder="1"/>
    <xf numFmtId="49" fontId="65" fillId="6" borderId="3" xfId="0" applyNumberFormat="1" applyFont="1" applyFill="1" applyBorder="1"/>
    <xf numFmtId="49" fontId="65" fillId="6" borderId="2" xfId="0" applyNumberFormat="1" applyFont="1" applyFill="1" applyBorder="1"/>
    <xf numFmtId="39" fontId="65" fillId="6" borderId="2" xfId="0" applyNumberFormat="1" applyFont="1" applyFill="1" applyBorder="1"/>
    <xf numFmtId="39" fontId="65" fillId="6" borderId="4" xfId="0" applyNumberFormat="1" applyFont="1" applyFill="1" applyBorder="1"/>
    <xf numFmtId="49" fontId="65" fillId="6" borderId="19" xfId="0" applyNumberFormat="1" applyFont="1" applyFill="1" applyBorder="1" applyAlignment="1">
      <alignment horizontal="center"/>
    </xf>
    <xf numFmtId="49" fontId="65" fillId="6" borderId="20" xfId="0" applyNumberFormat="1" applyFont="1" applyFill="1" applyBorder="1" applyAlignment="1">
      <alignment horizontal="center"/>
    </xf>
    <xf numFmtId="49" fontId="65" fillId="6" borderId="21" xfId="0" applyNumberFormat="1" applyFont="1" applyFill="1" applyBorder="1" applyAlignment="1">
      <alignment horizontal="center"/>
    </xf>
    <xf numFmtId="39" fontId="50" fillId="0" borderId="0" xfId="0" applyNumberFormat="1" applyFont="1" applyBorder="1"/>
    <xf numFmtId="39" fontId="50" fillId="0" borderId="6" xfId="0" applyNumberFormat="1" applyFont="1" applyBorder="1"/>
    <xf numFmtId="169" fontId="50" fillId="0" borderId="0" xfId="0" applyNumberFormat="1" applyFont="1" applyBorder="1" applyAlignment="1">
      <alignment horizontal="center"/>
    </xf>
    <xf numFmtId="169" fontId="65" fillId="6" borderId="2" xfId="0" applyNumberFormat="1" applyFont="1" applyFill="1" applyBorder="1" applyAlignment="1">
      <alignment horizontal="center"/>
    </xf>
    <xf numFmtId="49" fontId="50" fillId="0" borderId="3" xfId="0" applyNumberFormat="1" applyFont="1" applyBorder="1"/>
    <xf numFmtId="169" fontId="50" fillId="0" borderId="2" xfId="0" applyNumberFormat="1" applyFont="1" applyBorder="1" applyAlignment="1">
      <alignment horizontal="center"/>
    </xf>
    <xf numFmtId="49" fontId="50" fillId="0" borderId="2" xfId="0" applyNumberFormat="1" applyFont="1" applyBorder="1"/>
    <xf numFmtId="39" fontId="50" fillId="0" borderId="2" xfId="0" applyNumberFormat="1" applyFont="1" applyBorder="1"/>
    <xf numFmtId="39" fontId="50" fillId="0" borderId="4" xfId="0" applyNumberFormat="1" applyFont="1" applyBorder="1"/>
    <xf numFmtId="169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/>
    <xf numFmtId="39" fontId="50" fillId="0" borderId="1" xfId="0" applyNumberFormat="1" applyFont="1" applyBorder="1"/>
    <xf numFmtId="39" fontId="50" fillId="0" borderId="7" xfId="0" applyNumberFormat="1" applyFont="1" applyBorder="1"/>
    <xf numFmtId="49" fontId="65" fillId="6" borderId="3" xfId="62" applyNumberFormat="1" applyFont="1" applyFill="1" applyBorder="1"/>
    <xf numFmtId="49" fontId="65" fillId="6" borderId="2" xfId="62" applyNumberFormat="1" applyFont="1" applyFill="1" applyBorder="1"/>
    <xf numFmtId="39" fontId="65" fillId="6" borderId="2" xfId="62" applyNumberFormat="1" applyFont="1" applyFill="1" applyBorder="1"/>
    <xf numFmtId="39" fontId="65" fillId="6" borderId="4" xfId="62" applyNumberFormat="1" applyFont="1" applyFill="1" applyBorder="1"/>
  </cellXfs>
  <cellStyles count="64">
    <cellStyle name="Millares" xfId="1" builtinId="3"/>
    <cellStyle name="Millares [0] 2" xfId="57"/>
    <cellStyle name="Millares 10" xfId="24"/>
    <cellStyle name="Millares 11" xfId="29"/>
    <cellStyle name="Millares 12" xfId="41"/>
    <cellStyle name="Millares 13" xfId="45"/>
    <cellStyle name="Millares 13 2" xfId="54"/>
    <cellStyle name="Millares 14" xfId="60"/>
    <cellStyle name="Millares 2" xfId="3"/>
    <cellStyle name="Millares 3" xfId="5"/>
    <cellStyle name="Millares 4" xfId="9"/>
    <cellStyle name="Millares 5" xfId="11"/>
    <cellStyle name="Millares 6" xfId="13"/>
    <cellStyle name="Millares 7" xfId="18"/>
    <cellStyle name="Millares 8" xfId="20"/>
    <cellStyle name="Millares 9" xfId="22"/>
    <cellStyle name="Moneda 2" xfId="14"/>
    <cellStyle name="Moneda 3" xfId="15"/>
    <cellStyle name="Moneda 4" xfId="16"/>
    <cellStyle name="Moneda 5" xfId="61"/>
    <cellStyle name="Normal" xfId="0" builtinId="0"/>
    <cellStyle name="Normal 10" xfId="19"/>
    <cellStyle name="Normal 11" xfId="21"/>
    <cellStyle name="Normal 12" xfId="23"/>
    <cellStyle name="Normal 13" xfId="25"/>
    <cellStyle name="Normal 14" xfId="26"/>
    <cellStyle name="Normal 15" xfId="27"/>
    <cellStyle name="Normal 16" xfId="28"/>
    <cellStyle name="Normal 17" xfId="30"/>
    <cellStyle name="Normal 18" xfId="31"/>
    <cellStyle name="Normal 19" xfId="32"/>
    <cellStyle name="Normal 2" xfId="2"/>
    <cellStyle name="Normal 20" xfId="33"/>
    <cellStyle name="Normal 21" xfId="34"/>
    <cellStyle name="Normal 22" xfId="35"/>
    <cellStyle name="Normal 23" xfId="36"/>
    <cellStyle name="Normal 24" xfId="37"/>
    <cellStyle name="Normal 25" xfId="38"/>
    <cellStyle name="Normal 26" xfId="39"/>
    <cellStyle name="Normal 27" xfId="40"/>
    <cellStyle name="Normal 28" xfId="42"/>
    <cellStyle name="Normal 29" xfId="43"/>
    <cellStyle name="Normal 3" xfId="4"/>
    <cellStyle name="Normal 30" xfId="44"/>
    <cellStyle name="Normal 30 2" xfId="53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5"/>
    <cellStyle name="Normal 39" xfId="56"/>
    <cellStyle name="Normal 4" xfId="6"/>
    <cellStyle name="Normal 40" xfId="59"/>
    <cellStyle name="Normal 41" xfId="62"/>
    <cellStyle name="Normal 42" xfId="63"/>
    <cellStyle name="Normal 5" xfId="7"/>
    <cellStyle name="Normal 6" xfId="8"/>
    <cellStyle name="Normal 7" xfId="10"/>
    <cellStyle name="Normal 8" xfId="12"/>
    <cellStyle name="Normal 9" xfId="17"/>
    <cellStyle name="Porcentaje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 ITEMS FACTURADAS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FACTURADO VS RECAUDADO'!$A$3:$A$5</c:f>
              <c:strCache>
                <c:ptCount val="3"/>
                <c:pt idx="0">
                  <c:v>CUOTAS E ITEMS FACTURADOS</c:v>
                </c:pt>
                <c:pt idx="1">
                  <c:v>CUOTAS E ITEMS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RECAUDADO'!$B$3:$B$5</c:f>
              <c:numCache>
                <c:formatCode>"₡"#,##0.00_);\("₡"#,##0.00\)</c:formatCode>
                <c:ptCount val="3"/>
                <c:pt idx="0" formatCode="#,##0.00">
                  <c:v>12982948</c:v>
                </c:pt>
                <c:pt idx="1">
                  <c:v>5857888.9299999997</c:v>
                </c:pt>
                <c:pt idx="2" formatCode="#,##0.00">
                  <c:v>7125059.0700000003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2901504"/>
        <c:axId val="122824384"/>
      </c:barChart>
      <c:catAx>
        <c:axId val="12290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2824384"/>
        <c:crosses val="autoZero"/>
        <c:auto val="1"/>
        <c:lblAlgn val="ctr"/>
        <c:lblOffset val="100"/>
        <c:noMultiLvlLbl val="0"/>
      </c:catAx>
      <c:valAx>
        <c:axId val="122824384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229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EXTRAORDINARIAS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FACTURADO VS RECAUDADO'!$A$7:$A$9</c:f>
              <c:strCache>
                <c:ptCount val="3"/>
                <c:pt idx="0">
                  <c:v>CUOTAS EXTRAORDINARIAS FACTURADAS</c:v>
                </c:pt>
                <c:pt idx="1">
                  <c:v>CUOTAS EXTRORDINARIAS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RECAUDADO'!$B$7:$B$9</c:f>
              <c:numCache>
                <c:formatCode>_(* #,##0.00_);_(* \(#,##0.00\);_(* "-"??_);_(@_)</c:formatCode>
                <c:ptCount val="3"/>
                <c:pt idx="0">
                  <c:v>2299967.2999999998</c:v>
                </c:pt>
                <c:pt idx="1">
                  <c:v>911622.25</c:v>
                </c:pt>
                <c:pt idx="2">
                  <c:v>1388345.0499999998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902528"/>
        <c:axId val="122825536"/>
      </c:barChart>
      <c:catAx>
        <c:axId val="12290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2825536"/>
        <c:crosses val="autoZero"/>
        <c:auto val="1"/>
        <c:lblAlgn val="ctr"/>
        <c:lblOffset val="100"/>
        <c:noMultiLvlLbl val="0"/>
      </c:catAx>
      <c:valAx>
        <c:axId val="12282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290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9</xdr:row>
      <xdr:rowOff>149225</xdr:rowOff>
    </xdr:from>
    <xdr:to>
      <xdr:col>5</xdr:col>
      <xdr:colOff>234950</xdr:colOff>
      <xdr:row>23</xdr:row>
      <xdr:rowOff>127000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24</xdr:row>
      <xdr:rowOff>104775</xdr:rowOff>
    </xdr:from>
    <xdr:to>
      <xdr:col>5</xdr:col>
      <xdr:colOff>254000</xdr:colOff>
      <xdr:row>39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123825</xdr:rowOff>
    </xdr:from>
    <xdr:to>
      <xdr:col>6</xdr:col>
      <xdr:colOff>866775</xdr:colOff>
      <xdr:row>7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335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112</xdr:row>
      <xdr:rowOff>123825</xdr:rowOff>
    </xdr:from>
    <xdr:to>
      <xdr:col>6</xdr:col>
      <xdr:colOff>866775</xdr:colOff>
      <xdr:row>112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76550" y="53816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110</xdr:row>
      <xdr:rowOff>114300</xdr:rowOff>
    </xdr:from>
    <xdr:to>
      <xdr:col>6</xdr:col>
      <xdr:colOff>866775</xdr:colOff>
      <xdr:row>110</xdr:row>
      <xdr:rowOff>133350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895600" y="5029200"/>
          <a:ext cx="7658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333374</xdr:colOff>
      <xdr:row>150</xdr:row>
      <xdr:rowOff>104776</xdr:rowOff>
    </xdr:from>
    <xdr:to>
      <xdr:col>6</xdr:col>
      <xdr:colOff>676274</xdr:colOff>
      <xdr:row>150</xdr:row>
      <xdr:rowOff>123826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905124" y="17745076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323850</xdr:colOff>
      <xdr:row>148</xdr:row>
      <xdr:rowOff>85725</xdr:rowOff>
    </xdr:from>
    <xdr:to>
      <xdr:col>6</xdr:col>
      <xdr:colOff>666750</xdr:colOff>
      <xdr:row>148</xdr:row>
      <xdr:rowOff>104775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895600" y="17364075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158</xdr:row>
      <xdr:rowOff>95250</xdr:rowOff>
    </xdr:from>
    <xdr:to>
      <xdr:col>6</xdr:col>
      <xdr:colOff>552449</xdr:colOff>
      <xdr:row>158</xdr:row>
      <xdr:rowOff>104775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686050" y="20678775"/>
          <a:ext cx="6457949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67677</xdr:colOff>
      <xdr:row>107</xdr:row>
      <xdr:rowOff>94749</xdr:rowOff>
    </xdr:from>
    <xdr:to>
      <xdr:col>7</xdr:col>
      <xdr:colOff>242135</xdr:colOff>
      <xdr:row>107</xdr:row>
      <xdr:rowOff>113799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915151" y="21290381"/>
          <a:ext cx="7403431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pane xSplit="6" ySplit="1" topLeftCell="J47" activePane="bottomRight" state="frozenSplit"/>
      <selection pane="topRight" activeCell="G1" sqref="G1"/>
      <selection pane="bottomLeft" activeCell="A2" sqref="A2"/>
      <selection pane="bottomRight" activeCell="E70" sqref="E70"/>
    </sheetView>
  </sheetViews>
  <sheetFormatPr baseColWidth="10" defaultRowHeight="15" x14ac:dyDescent="0.25"/>
  <cols>
    <col min="1" max="5" width="3" style="252" customWidth="1"/>
    <col min="6" max="6" width="28.28515625" style="252" customWidth="1"/>
    <col min="7" max="13" width="10.85546875" style="253" bestFit="1" customWidth="1"/>
    <col min="14" max="18" width="10.85546875" style="253" customWidth="1"/>
    <col min="19" max="20" width="11.7109375" style="253" customWidth="1"/>
    <col min="21" max="21" width="12.7109375" style="253" customWidth="1"/>
    <col min="22" max="16384" width="11.42578125" style="247"/>
  </cols>
  <sheetData>
    <row r="1" spans="1:21" s="245" customFormat="1" ht="15.75" thickBot="1" x14ac:dyDescent="0.3">
      <c r="A1" s="246"/>
      <c r="B1" s="256"/>
      <c r="C1" s="254"/>
      <c r="D1" s="254"/>
      <c r="E1" s="254"/>
      <c r="F1" s="254"/>
      <c r="G1" s="254" t="s">
        <v>83</v>
      </c>
      <c r="H1" s="254" t="s">
        <v>67</v>
      </c>
      <c r="I1" s="254" t="s">
        <v>84</v>
      </c>
      <c r="J1" s="254" t="s">
        <v>85</v>
      </c>
      <c r="K1" s="254" t="s">
        <v>86</v>
      </c>
      <c r="L1" s="254" t="s">
        <v>87</v>
      </c>
      <c r="M1" s="254" t="s">
        <v>88</v>
      </c>
      <c r="N1" s="254" t="s">
        <v>189</v>
      </c>
      <c r="O1" s="254" t="s">
        <v>195</v>
      </c>
      <c r="P1" s="254" t="s">
        <v>196</v>
      </c>
      <c r="Q1" s="254" t="s">
        <v>196</v>
      </c>
      <c r="R1" s="254" t="s">
        <v>200</v>
      </c>
      <c r="S1" s="254" t="s">
        <v>204</v>
      </c>
      <c r="T1" s="254" t="s">
        <v>350</v>
      </c>
      <c r="U1" s="255" t="s">
        <v>3</v>
      </c>
    </row>
    <row r="2" spans="1:21" hidden="1" x14ac:dyDescent="0.25">
      <c r="A2" s="246"/>
      <c r="B2" s="257" t="s">
        <v>43</v>
      </c>
      <c r="C2" s="258"/>
      <c r="D2" s="258"/>
      <c r="E2" s="258"/>
      <c r="F2" s="25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59"/>
    </row>
    <row r="3" spans="1:21" x14ac:dyDescent="0.25">
      <c r="A3" s="246"/>
      <c r="B3" s="257"/>
      <c r="C3" s="258" t="s">
        <v>66</v>
      </c>
      <c r="D3" s="258"/>
      <c r="E3" s="258"/>
      <c r="F3" s="25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9"/>
    </row>
    <row r="4" spans="1:21" x14ac:dyDescent="0.25">
      <c r="A4" s="246"/>
      <c r="B4" s="257"/>
      <c r="C4" s="258"/>
      <c r="D4" s="258" t="s">
        <v>89</v>
      </c>
      <c r="E4" s="258"/>
      <c r="F4" s="25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59"/>
    </row>
    <row r="5" spans="1:21" x14ac:dyDescent="0.25">
      <c r="A5" s="246"/>
      <c r="B5" s="257"/>
      <c r="C5" s="258"/>
      <c r="D5" s="258"/>
      <c r="E5" s="258" t="s">
        <v>90</v>
      </c>
      <c r="F5" s="258"/>
      <c r="G5" s="248">
        <v>12356322</v>
      </c>
      <c r="H5" s="248">
        <v>12356322</v>
      </c>
      <c r="I5" s="248">
        <v>12356322</v>
      </c>
      <c r="J5" s="248">
        <v>12356322</v>
      </c>
      <c r="K5" s="248">
        <v>12356322</v>
      </c>
      <c r="L5" s="248">
        <v>12356322</v>
      </c>
      <c r="M5" s="248">
        <v>12356322</v>
      </c>
      <c r="N5" s="248">
        <v>12356322</v>
      </c>
      <c r="O5" s="248">
        <v>12356322</v>
      </c>
      <c r="P5" s="248">
        <v>12356322</v>
      </c>
      <c r="Q5" s="248">
        <v>12356322</v>
      </c>
      <c r="R5" s="232">
        <v>12356322</v>
      </c>
      <c r="S5" s="232">
        <v>12356322</v>
      </c>
      <c r="T5" s="232">
        <v>12356322</v>
      </c>
      <c r="U5" s="259">
        <f>ROUND(SUM(G5:T5),5)</f>
        <v>172988508</v>
      </c>
    </row>
    <row r="6" spans="1:21" x14ac:dyDescent="0.25">
      <c r="A6" s="246"/>
      <c r="B6" s="257"/>
      <c r="C6" s="258"/>
      <c r="D6" s="258"/>
      <c r="E6" s="258" t="s">
        <v>91</v>
      </c>
      <c r="F6" s="258"/>
      <c r="G6" s="248">
        <v>356887</v>
      </c>
      <c r="H6" s="248">
        <v>331666</v>
      </c>
      <c r="I6" s="248">
        <v>337501</v>
      </c>
      <c r="J6" s="248">
        <v>570704.01</v>
      </c>
      <c r="K6" s="248">
        <v>540828</v>
      </c>
      <c r="L6" s="248">
        <v>574962</v>
      </c>
      <c r="M6" s="248">
        <v>619167</v>
      </c>
      <c r="N6" s="248">
        <v>582526</v>
      </c>
      <c r="O6" s="248">
        <v>616826.6</v>
      </c>
      <c r="P6" s="248">
        <v>550418.37</v>
      </c>
      <c r="Q6" s="248">
        <v>550414</v>
      </c>
      <c r="R6" s="232">
        <v>673598</v>
      </c>
      <c r="S6" s="232">
        <v>661489</v>
      </c>
      <c r="T6" s="232">
        <v>620876</v>
      </c>
      <c r="U6" s="259">
        <f>ROUND(SUM(G6:T6),5)</f>
        <v>7587862.9800000004</v>
      </c>
    </row>
    <row r="7" spans="1:21" ht="15.75" thickBot="1" x14ac:dyDescent="0.3">
      <c r="A7" s="246"/>
      <c r="B7" s="257"/>
      <c r="C7" s="258"/>
      <c r="D7" s="258"/>
      <c r="E7" s="258" t="s">
        <v>92</v>
      </c>
      <c r="F7" s="258"/>
      <c r="G7" s="248">
        <v>-1085064</v>
      </c>
      <c r="H7" s="248">
        <v>-1093668</v>
      </c>
      <c r="I7" s="248">
        <v>-907740.22</v>
      </c>
      <c r="J7" s="248">
        <v>-1013007</v>
      </c>
      <c r="K7" s="248">
        <v>-990946</v>
      </c>
      <c r="L7" s="248">
        <v>-1034552</v>
      </c>
      <c r="M7" s="248">
        <v>-1024636</v>
      </c>
      <c r="N7" s="248">
        <v>-1043896</v>
      </c>
      <c r="O7" s="248">
        <v>-1033103</v>
      </c>
      <c r="P7" s="248">
        <v>-1021644</v>
      </c>
      <c r="Q7" s="248">
        <v>-974938</v>
      </c>
      <c r="R7" s="75">
        <v>-1188620.25</v>
      </c>
      <c r="S7" s="75">
        <v>-687391.42</v>
      </c>
      <c r="T7" s="75">
        <v>-1196201.7</v>
      </c>
      <c r="U7" s="259">
        <f>ROUND(SUM(G7:T7),5)</f>
        <v>-14295407.59</v>
      </c>
    </row>
    <row r="8" spans="1:21" ht="15.75" thickBot="1" x14ac:dyDescent="0.3">
      <c r="A8" s="246"/>
      <c r="B8" s="387"/>
      <c r="C8" s="388"/>
      <c r="D8" s="388" t="s">
        <v>93</v>
      </c>
      <c r="E8" s="388"/>
      <c r="F8" s="388"/>
      <c r="G8" s="389">
        <f t="shared" ref="G8:M8" si="0">ROUND(SUM(G4:G7),5)</f>
        <v>11628145</v>
      </c>
      <c r="H8" s="389">
        <f t="shared" si="0"/>
        <v>11594320</v>
      </c>
      <c r="I8" s="389">
        <f t="shared" si="0"/>
        <v>11786082.779999999</v>
      </c>
      <c r="J8" s="389">
        <f t="shared" si="0"/>
        <v>11914019.01</v>
      </c>
      <c r="K8" s="389">
        <f t="shared" si="0"/>
        <v>11906204</v>
      </c>
      <c r="L8" s="389">
        <f t="shared" si="0"/>
        <v>11896732</v>
      </c>
      <c r="M8" s="389">
        <f t="shared" si="0"/>
        <v>11950853</v>
      </c>
      <c r="N8" s="389">
        <f t="shared" ref="N8" si="1">ROUND(SUM(N4:N7),5)</f>
        <v>11894952</v>
      </c>
      <c r="O8" s="389">
        <f t="shared" ref="O8:P8" si="2">ROUND(SUM(O4:O7),5)</f>
        <v>11940045.6</v>
      </c>
      <c r="P8" s="389">
        <f t="shared" si="2"/>
        <v>11885096.369999999</v>
      </c>
      <c r="Q8" s="389">
        <v>11931798</v>
      </c>
      <c r="R8" s="389">
        <f t="shared" ref="R8:T8" si="3">ROUND(SUM(R4:R7),5)</f>
        <v>11841299.75</v>
      </c>
      <c r="S8" s="389">
        <f t="shared" si="3"/>
        <v>12330419.58</v>
      </c>
      <c r="T8" s="389">
        <f>SUM(T5:T7)</f>
        <v>11780996.300000001</v>
      </c>
      <c r="U8" s="390">
        <f>SUM(U5:U7)</f>
        <v>166280963.38999999</v>
      </c>
    </row>
    <row r="9" spans="1:21" ht="30" hidden="1" customHeight="1" x14ac:dyDescent="0.25">
      <c r="A9" s="246"/>
      <c r="B9" s="257"/>
      <c r="C9" s="258" t="s">
        <v>4</v>
      </c>
      <c r="D9" s="258"/>
      <c r="E9" s="258"/>
      <c r="F9" s="258"/>
      <c r="G9" s="248">
        <f t="shared" ref="G9:M9" si="4">ROUND(G3+G8,5)</f>
        <v>11628145</v>
      </c>
      <c r="H9" s="248">
        <f t="shared" si="4"/>
        <v>11594320</v>
      </c>
      <c r="I9" s="248">
        <f t="shared" si="4"/>
        <v>11786082.779999999</v>
      </c>
      <c r="J9" s="248">
        <f t="shared" si="4"/>
        <v>11914019.01</v>
      </c>
      <c r="K9" s="248">
        <f t="shared" si="4"/>
        <v>11906204</v>
      </c>
      <c r="L9" s="248">
        <f t="shared" si="4"/>
        <v>11896732</v>
      </c>
      <c r="M9" s="248">
        <f t="shared" si="4"/>
        <v>11950853</v>
      </c>
      <c r="N9" s="248">
        <f t="shared" ref="N9" si="5">ROUND(N3+N8,5)</f>
        <v>11894952</v>
      </c>
      <c r="O9" s="248">
        <f t="shared" ref="O9:P9" si="6">ROUND(O3+O8,5)</f>
        <v>11940045.6</v>
      </c>
      <c r="P9" s="248">
        <f t="shared" si="6"/>
        <v>11885096.369999999</v>
      </c>
      <c r="Q9" s="248">
        <v>11931798</v>
      </c>
      <c r="R9" s="248">
        <f t="shared" ref="R9:S9" si="7">ROUND(R3+R8,5)</f>
        <v>11841299.75</v>
      </c>
      <c r="S9" s="248">
        <f t="shared" si="7"/>
        <v>12330419.58</v>
      </c>
      <c r="T9" s="248"/>
      <c r="U9" s="259">
        <f>ROUND(SUM(G9:M9),5)</f>
        <v>82676355.790000007</v>
      </c>
    </row>
    <row r="10" spans="1:21" ht="22.5" customHeight="1" x14ac:dyDescent="0.25">
      <c r="A10" s="246"/>
      <c r="B10" s="257"/>
      <c r="C10" s="258" t="s">
        <v>42</v>
      </c>
      <c r="D10" s="258"/>
      <c r="E10" s="258"/>
      <c r="F10" s="25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59"/>
    </row>
    <row r="11" spans="1:21" x14ac:dyDescent="0.25">
      <c r="A11" s="246"/>
      <c r="B11" s="257"/>
      <c r="C11" s="258"/>
      <c r="D11" s="258" t="s">
        <v>94</v>
      </c>
      <c r="E11" s="258"/>
      <c r="F11" s="25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59"/>
    </row>
    <row r="12" spans="1:21" x14ac:dyDescent="0.25">
      <c r="A12" s="246"/>
      <c r="B12" s="257"/>
      <c r="C12" s="258"/>
      <c r="D12" s="258"/>
      <c r="E12" s="258" t="s">
        <v>95</v>
      </c>
      <c r="F12" s="258"/>
      <c r="G12" s="248">
        <v>2585216</v>
      </c>
      <c r="H12" s="248">
        <v>2585216</v>
      </c>
      <c r="I12" s="248">
        <v>2585216</v>
      </c>
      <c r="J12" s="248">
        <v>2585216</v>
      </c>
      <c r="K12" s="248">
        <v>2559772</v>
      </c>
      <c r="L12" s="248">
        <v>2559772</v>
      </c>
      <c r="M12" s="248">
        <v>2559772</v>
      </c>
      <c r="N12" s="248">
        <v>2559772</v>
      </c>
      <c r="O12" s="248">
        <v>2559772</v>
      </c>
      <c r="P12" s="248">
        <v>2559772</v>
      </c>
      <c r="Q12" s="248">
        <v>1446271.18</v>
      </c>
      <c r="R12" s="232">
        <v>2892542.36</v>
      </c>
      <c r="S12" s="232">
        <v>2892542.36</v>
      </c>
      <c r="T12" s="232">
        <v>2932092.36</v>
      </c>
      <c r="U12" s="259">
        <f>ROUND(SUM(G12:T12),5)</f>
        <v>35862944.259999998</v>
      </c>
    </row>
    <row r="13" spans="1:21" x14ac:dyDescent="0.25">
      <c r="A13" s="246"/>
      <c r="B13" s="257"/>
      <c r="C13" s="258"/>
      <c r="D13" s="258"/>
      <c r="E13" s="258" t="s">
        <v>96</v>
      </c>
      <c r="F13" s="258"/>
      <c r="G13" s="248">
        <v>2855177.5</v>
      </c>
      <c r="H13" s="248">
        <v>0</v>
      </c>
      <c r="I13" s="248">
        <v>0</v>
      </c>
      <c r="J13" s="248">
        <v>1547723.1</v>
      </c>
      <c r="K13" s="248">
        <v>0</v>
      </c>
      <c r="L13" s="248">
        <v>3003474.66</v>
      </c>
      <c r="M13" s="248">
        <v>2936179.95</v>
      </c>
      <c r="N13" s="248">
        <v>0</v>
      </c>
      <c r="O13" s="248">
        <v>1831484.2</v>
      </c>
      <c r="P13" s="248">
        <v>0</v>
      </c>
      <c r="Q13" s="248">
        <v>1446271.18</v>
      </c>
      <c r="R13" s="232">
        <v>0</v>
      </c>
      <c r="S13" s="232">
        <v>0</v>
      </c>
      <c r="T13" s="232">
        <v>2853270</v>
      </c>
      <c r="U13" s="259">
        <f>ROUND(SUM(G13:T13),5)</f>
        <v>16473580.59</v>
      </c>
    </row>
    <row r="14" spans="1:21" x14ac:dyDescent="0.25">
      <c r="A14" s="246"/>
      <c r="B14" s="257"/>
      <c r="C14" s="258"/>
      <c r="D14" s="258"/>
      <c r="E14" s="258" t="s">
        <v>97</v>
      </c>
      <c r="F14" s="258"/>
      <c r="G14" s="248">
        <v>1654244.75</v>
      </c>
      <c r="H14" s="248">
        <v>1654244.5</v>
      </c>
      <c r="I14" s="248">
        <v>1250000</v>
      </c>
      <c r="J14" s="248">
        <v>1250000</v>
      </c>
      <c r="K14" s="248">
        <v>1287000</v>
      </c>
      <c r="L14" s="248">
        <v>1287000</v>
      </c>
      <c r="M14" s="248">
        <v>1287000</v>
      </c>
      <c r="N14" s="248">
        <v>1287000</v>
      </c>
      <c r="O14" s="248">
        <v>1287000</v>
      </c>
      <c r="P14" s="248">
        <v>1287000</v>
      </c>
      <c r="Q14" s="248">
        <v>3861000</v>
      </c>
      <c r="R14" s="232">
        <v>49050</v>
      </c>
      <c r="S14" s="232">
        <v>0</v>
      </c>
      <c r="T14" s="232">
        <v>1454310</v>
      </c>
      <c r="U14" s="259">
        <f>ROUND(SUM(G14:T14),5)</f>
        <v>18894849.25</v>
      </c>
    </row>
    <row r="15" spans="1:21" x14ac:dyDescent="0.25">
      <c r="A15" s="246"/>
      <c r="B15" s="257"/>
      <c r="C15" s="258"/>
      <c r="D15" s="258"/>
      <c r="E15" s="258" t="s">
        <v>98</v>
      </c>
      <c r="F15" s="25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32"/>
      <c r="S15" s="232"/>
      <c r="T15" s="232"/>
      <c r="U15" s="259">
        <f>ROUND(SUM(G15:S15),5)</f>
        <v>0</v>
      </c>
    </row>
    <row r="16" spans="1:21" x14ac:dyDescent="0.25">
      <c r="A16" s="246"/>
      <c r="B16" s="257"/>
      <c r="C16" s="258"/>
      <c r="D16" s="258"/>
      <c r="E16" s="258"/>
      <c r="F16" s="258" t="s">
        <v>99</v>
      </c>
      <c r="G16" s="248">
        <v>3000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4000</v>
      </c>
      <c r="R16" s="232">
        <v>0</v>
      </c>
      <c r="S16" s="232">
        <v>4000</v>
      </c>
      <c r="T16" s="232">
        <v>5000</v>
      </c>
      <c r="U16" s="259">
        <f>ROUND(SUM(G16:T16),5)</f>
        <v>16000</v>
      </c>
    </row>
    <row r="17" spans="1:21" x14ac:dyDescent="0.25">
      <c r="A17" s="246"/>
      <c r="B17" s="257"/>
      <c r="C17" s="258"/>
      <c r="D17" s="258"/>
      <c r="E17" s="258"/>
      <c r="F17" s="258" t="s">
        <v>100</v>
      </c>
      <c r="G17" s="248">
        <v>1449040</v>
      </c>
      <c r="H17" s="248">
        <v>0</v>
      </c>
      <c r="I17" s="248">
        <v>1394775</v>
      </c>
      <c r="J17" s="248">
        <v>1503500</v>
      </c>
      <c r="K17" s="248">
        <v>1448085</v>
      </c>
      <c r="L17" s="248">
        <v>1291890</v>
      </c>
      <c r="M17" s="248">
        <v>1336555</v>
      </c>
      <c r="N17" s="248">
        <v>0</v>
      </c>
      <c r="O17" s="248">
        <v>2876575</v>
      </c>
      <c r="P17" s="248">
        <v>1353055</v>
      </c>
      <c r="Q17" s="248">
        <v>1506790</v>
      </c>
      <c r="R17" s="232">
        <v>1530330</v>
      </c>
      <c r="S17" s="232">
        <v>1565535</v>
      </c>
      <c r="T17" s="232">
        <v>1508100</v>
      </c>
      <c r="U17" s="259">
        <f>ROUND(SUM(G17:T17),5)</f>
        <v>18764230</v>
      </c>
    </row>
    <row r="18" spans="1:21" x14ac:dyDescent="0.25">
      <c r="A18" s="246"/>
      <c r="B18" s="257"/>
      <c r="C18" s="258"/>
      <c r="D18" s="258"/>
      <c r="E18" s="258"/>
      <c r="F18" s="258" t="s">
        <v>101</v>
      </c>
      <c r="G18" s="248">
        <v>665792</v>
      </c>
      <c r="H18" s="248">
        <v>2090185</v>
      </c>
      <c r="I18" s="248">
        <v>609760</v>
      </c>
      <c r="J18" s="248">
        <v>665792</v>
      </c>
      <c r="K18" s="248">
        <v>569764</v>
      </c>
      <c r="L18" s="248">
        <v>664859</v>
      </c>
      <c r="M18" s="248">
        <v>665382</v>
      </c>
      <c r="N18" s="248">
        <v>0</v>
      </c>
      <c r="O18" s="248">
        <v>1412567</v>
      </c>
      <c r="P18" s="248">
        <v>598224</v>
      </c>
      <c r="Q18" s="248">
        <v>715927</v>
      </c>
      <c r="R18" s="232">
        <v>715409</v>
      </c>
      <c r="S18" s="232">
        <v>571806</v>
      </c>
      <c r="T18" s="232">
        <v>715927</v>
      </c>
      <c r="U18" s="259">
        <f>ROUND(SUM(G18:T18),5)</f>
        <v>10661394</v>
      </c>
    </row>
    <row r="19" spans="1:21" x14ac:dyDescent="0.25">
      <c r="A19" s="246"/>
      <c r="B19" s="257"/>
      <c r="C19" s="258"/>
      <c r="D19" s="258"/>
      <c r="E19" s="258"/>
      <c r="F19" s="258" t="s">
        <v>102</v>
      </c>
      <c r="G19" s="248">
        <v>82244.539999999994</v>
      </c>
      <c r="H19" s="248">
        <v>55991</v>
      </c>
      <c r="I19" s="248">
        <v>136562.57999999999</v>
      </c>
      <c r="J19" s="248">
        <v>60055</v>
      </c>
      <c r="K19" s="248">
        <v>52855</v>
      </c>
      <c r="L19" s="248">
        <v>137814.91</v>
      </c>
      <c r="M19" s="248">
        <v>60631</v>
      </c>
      <c r="N19" s="248">
        <v>64179</v>
      </c>
      <c r="O19" s="248">
        <v>79574.3</v>
      </c>
      <c r="P19" s="248">
        <v>79856.87</v>
      </c>
      <c r="Q19" s="248">
        <v>60115</v>
      </c>
      <c r="R19" s="232">
        <v>63996</v>
      </c>
      <c r="S19" s="232">
        <v>57734</v>
      </c>
      <c r="T19" s="232">
        <v>61089</v>
      </c>
      <c r="U19" s="259">
        <f>ROUND(SUM(G19:T19),5)</f>
        <v>1052698.2</v>
      </c>
    </row>
    <row r="20" spans="1:21" ht="15.75" thickBot="1" x14ac:dyDescent="0.3">
      <c r="A20" s="246"/>
      <c r="B20" s="257"/>
      <c r="C20" s="258"/>
      <c r="D20" s="258"/>
      <c r="E20" s="258"/>
      <c r="F20" s="258" t="s">
        <v>193</v>
      </c>
      <c r="G20" s="248"/>
      <c r="H20" s="248"/>
      <c r="I20" s="248"/>
      <c r="J20" s="248"/>
      <c r="K20" s="248"/>
      <c r="L20" s="248"/>
      <c r="M20" s="248"/>
      <c r="N20" s="248"/>
      <c r="O20" s="248">
        <v>12380</v>
      </c>
      <c r="P20" s="248">
        <v>0</v>
      </c>
      <c r="Q20" s="248">
        <v>0</v>
      </c>
      <c r="R20" s="234">
        <v>0</v>
      </c>
      <c r="S20" s="234">
        <v>0</v>
      </c>
      <c r="T20" s="234">
        <v>10516</v>
      </c>
      <c r="U20" s="259">
        <f>ROUND(SUM(G20:T20),5)</f>
        <v>22896</v>
      </c>
    </row>
    <row r="21" spans="1:21" ht="15.75" thickBot="1" x14ac:dyDescent="0.3">
      <c r="A21" s="246"/>
      <c r="B21" s="387"/>
      <c r="C21" s="388"/>
      <c r="D21" s="388"/>
      <c r="E21" s="388" t="s">
        <v>103</v>
      </c>
      <c r="F21" s="388"/>
      <c r="G21" s="389">
        <f t="shared" ref="G21:M21" si="8">ROUND(SUM(G15:G19),5)</f>
        <v>2200076.54</v>
      </c>
      <c r="H21" s="389">
        <f t="shared" si="8"/>
        <v>2146176</v>
      </c>
      <c r="I21" s="389">
        <f t="shared" si="8"/>
        <v>2141097.58</v>
      </c>
      <c r="J21" s="389">
        <f t="shared" si="8"/>
        <v>2229347</v>
      </c>
      <c r="K21" s="389">
        <f t="shared" si="8"/>
        <v>2070704</v>
      </c>
      <c r="L21" s="389">
        <f t="shared" si="8"/>
        <v>2094563.91</v>
      </c>
      <c r="M21" s="389">
        <f t="shared" si="8"/>
        <v>2062568</v>
      </c>
      <c r="N21" s="389">
        <f t="shared" ref="N21" si="9">ROUND(SUM(N15:N19),5)</f>
        <v>64179</v>
      </c>
      <c r="O21" s="389">
        <f>ROUND(SUM(O16:O20),5)</f>
        <v>4381096.3</v>
      </c>
      <c r="P21" s="389">
        <f>ROUND(SUM(P16:P20),5)</f>
        <v>2031135.87</v>
      </c>
      <c r="Q21" s="389">
        <v>2286832</v>
      </c>
      <c r="R21" s="389">
        <f>ROUND(SUM(R16:R20),5)</f>
        <v>2309735</v>
      </c>
      <c r="S21" s="389">
        <f>ROUND(SUM(S16:S20),5)</f>
        <v>2199075</v>
      </c>
      <c r="T21" s="389">
        <f>ROUND(SUM(T16:T20),5)</f>
        <v>2300632</v>
      </c>
      <c r="U21" s="390">
        <f>ROUND(SUM(G21:T21),5)</f>
        <v>30517218.199999999</v>
      </c>
    </row>
    <row r="22" spans="1:21" ht="30" customHeight="1" x14ac:dyDescent="0.25">
      <c r="A22" s="246"/>
      <c r="B22" s="257"/>
      <c r="C22" s="258"/>
      <c r="D22" s="258"/>
      <c r="E22" s="258" t="s">
        <v>104</v>
      </c>
      <c r="F22" s="258"/>
      <c r="G22" s="248">
        <v>1168000</v>
      </c>
      <c r="H22" s="248">
        <v>1198000</v>
      </c>
      <c r="I22" s="248">
        <v>1210000</v>
      </c>
      <c r="J22" s="248">
        <v>1206000</v>
      </c>
      <c r="K22" s="248">
        <v>1232000</v>
      </c>
      <c r="L22" s="248">
        <v>1226000</v>
      </c>
      <c r="M22" s="248">
        <v>1216000</v>
      </c>
      <c r="N22" s="248">
        <v>1206000</v>
      </c>
      <c r="O22" s="248">
        <v>1188000</v>
      </c>
      <c r="P22" s="248">
        <v>1172000</v>
      </c>
      <c r="Q22" s="248">
        <v>1156000</v>
      </c>
      <c r="R22" s="232">
        <v>1299861.6000000001</v>
      </c>
      <c r="S22" s="232">
        <v>1326620</v>
      </c>
      <c r="T22" s="232">
        <v>1336418.3999999999</v>
      </c>
      <c r="U22" s="259">
        <f>ROUND(SUM(G22:T22),5)</f>
        <v>17140900</v>
      </c>
    </row>
    <row r="23" spans="1:21" x14ac:dyDescent="0.25">
      <c r="A23" s="246"/>
      <c r="B23" s="257"/>
      <c r="C23" s="258"/>
      <c r="D23" s="258"/>
      <c r="E23" s="258" t="s">
        <v>105</v>
      </c>
      <c r="F23" s="25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>
        <v>0</v>
      </c>
      <c r="R23" s="232"/>
      <c r="S23" s="232"/>
      <c r="T23" s="232"/>
      <c r="U23" s="259">
        <f t="shared" ref="U23" si="10">ROUND(SUM(G23:S23),5)</f>
        <v>0</v>
      </c>
    </row>
    <row r="24" spans="1:21" x14ac:dyDescent="0.25">
      <c r="A24" s="246"/>
      <c r="B24" s="257"/>
      <c r="C24" s="258"/>
      <c r="D24" s="258"/>
      <c r="E24" s="258"/>
      <c r="F24" s="258" t="s">
        <v>106</v>
      </c>
      <c r="G24" s="248">
        <v>0</v>
      </c>
      <c r="H24" s="248">
        <v>1339800</v>
      </c>
      <c r="I24" s="248">
        <v>675400</v>
      </c>
      <c r="J24" s="248">
        <v>663300</v>
      </c>
      <c r="K24" s="248">
        <v>668635</v>
      </c>
      <c r="L24" s="248">
        <v>676665</v>
      </c>
      <c r="M24" s="248">
        <v>0</v>
      </c>
      <c r="N24" s="248">
        <v>663300</v>
      </c>
      <c r="O24" s="248">
        <v>1309000</v>
      </c>
      <c r="P24" s="248">
        <v>642004</v>
      </c>
      <c r="Q24" s="248">
        <v>713482</v>
      </c>
      <c r="R24" s="232">
        <v>0</v>
      </c>
      <c r="S24" s="232">
        <v>1457621</v>
      </c>
      <c r="T24" s="232">
        <v>732127</v>
      </c>
      <c r="U24" s="259">
        <f>ROUND(SUM(G24:T24),5)</f>
        <v>9541334</v>
      </c>
    </row>
    <row r="25" spans="1:21" x14ac:dyDescent="0.25">
      <c r="A25" s="246"/>
      <c r="B25" s="257"/>
      <c r="C25" s="258"/>
      <c r="D25" s="258"/>
      <c r="E25" s="258"/>
      <c r="F25" s="258" t="s">
        <v>107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738100</v>
      </c>
      <c r="M25" s="248">
        <v>327960</v>
      </c>
      <c r="N25" s="248">
        <v>0</v>
      </c>
      <c r="O25" s="248">
        <v>0</v>
      </c>
      <c r="P25" s="248">
        <v>0</v>
      </c>
      <c r="Q25" s="248">
        <v>422844.31</v>
      </c>
      <c r="R25" s="232">
        <v>0</v>
      </c>
      <c r="S25" s="232">
        <v>0</v>
      </c>
      <c r="T25" s="232">
        <v>0</v>
      </c>
      <c r="U25" s="259">
        <f>ROUND(SUM(G25:T25),5)</f>
        <v>1488904.31</v>
      </c>
    </row>
    <row r="26" spans="1:21" x14ac:dyDescent="0.25">
      <c r="A26" s="246"/>
      <c r="B26" s="257"/>
      <c r="C26" s="258"/>
      <c r="D26" s="258"/>
      <c r="E26" s="258"/>
      <c r="F26" s="258" t="s">
        <v>108</v>
      </c>
      <c r="G26" s="248">
        <v>0</v>
      </c>
      <c r="H26" s="248">
        <v>0</v>
      </c>
      <c r="I26" s="248">
        <v>0</v>
      </c>
      <c r="J26" s="248">
        <v>0</v>
      </c>
      <c r="K26" s="248">
        <v>0</v>
      </c>
      <c r="L26" s="248">
        <v>461150</v>
      </c>
      <c r="M26" s="248">
        <v>0</v>
      </c>
      <c r="N26" s="248">
        <v>0</v>
      </c>
      <c r="O26" s="248">
        <v>0</v>
      </c>
      <c r="P26" s="248">
        <v>0</v>
      </c>
      <c r="Q26" s="248">
        <v>227685.39</v>
      </c>
      <c r="R26" s="232">
        <v>0</v>
      </c>
      <c r="S26" s="232">
        <v>0</v>
      </c>
      <c r="T26" s="232">
        <v>0</v>
      </c>
      <c r="U26" s="259">
        <f>ROUND(SUM(G26:T26),5)</f>
        <v>688835.39</v>
      </c>
    </row>
    <row r="27" spans="1:21" x14ac:dyDescent="0.25">
      <c r="A27" s="246"/>
      <c r="B27" s="257"/>
      <c r="C27" s="258"/>
      <c r="D27" s="258"/>
      <c r="E27" s="258"/>
      <c r="F27" s="258" t="s">
        <v>109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285342.2</v>
      </c>
      <c r="N27" s="248">
        <v>0</v>
      </c>
      <c r="O27" s="248">
        <v>1107833.76</v>
      </c>
      <c r="P27" s="248">
        <v>0</v>
      </c>
      <c r="Q27" s="248">
        <v>0</v>
      </c>
      <c r="R27" s="232">
        <v>0</v>
      </c>
      <c r="S27" s="232">
        <v>330829.18</v>
      </c>
      <c r="T27" s="232">
        <v>0</v>
      </c>
      <c r="U27" s="259">
        <f>ROUND(SUM(G27:T27),5)</f>
        <v>1724005.14</v>
      </c>
    </row>
    <row r="28" spans="1:21" x14ac:dyDescent="0.25">
      <c r="A28" s="246"/>
      <c r="B28" s="257"/>
      <c r="C28" s="258"/>
      <c r="D28" s="258"/>
      <c r="E28" s="258"/>
      <c r="F28" s="258" t="s">
        <v>110</v>
      </c>
      <c r="G28" s="248">
        <v>226765</v>
      </c>
      <c r="H28" s="248">
        <v>234465</v>
      </c>
      <c r="I28" s="248">
        <v>235235</v>
      </c>
      <c r="J28" s="248">
        <v>233310</v>
      </c>
      <c r="K28" s="248">
        <v>237160</v>
      </c>
      <c r="L28" s="248">
        <v>236775</v>
      </c>
      <c r="M28" s="248">
        <v>246622.2</v>
      </c>
      <c r="N28" s="248">
        <v>247029.84</v>
      </c>
      <c r="O28" s="248">
        <v>242138.16</v>
      </c>
      <c r="P28" s="248">
        <v>238877.04</v>
      </c>
      <c r="Q28" s="248">
        <v>412879.02</v>
      </c>
      <c r="R28" s="232">
        <v>234800.64000000001</v>
      </c>
      <c r="S28" s="232">
        <v>239284.68</v>
      </c>
      <c r="T28" s="232">
        <v>570817.56999999995</v>
      </c>
      <c r="U28" s="259">
        <f>ROUND(SUM(G28:T28),5)</f>
        <v>3836159.15</v>
      </c>
    </row>
    <row r="29" spans="1:21" ht="15.75" thickBot="1" x14ac:dyDescent="0.3">
      <c r="A29" s="246"/>
      <c r="B29" s="257"/>
      <c r="C29" s="258"/>
      <c r="D29" s="258"/>
      <c r="E29" s="258"/>
      <c r="F29" s="258" t="s">
        <v>111</v>
      </c>
      <c r="G29" s="248">
        <v>120000</v>
      </c>
      <c r="H29" s="248">
        <v>120000</v>
      </c>
      <c r="I29" s="248">
        <v>120000</v>
      </c>
      <c r="J29" s="248">
        <v>120000</v>
      </c>
      <c r="K29" s="248">
        <v>120000</v>
      </c>
      <c r="L29" s="248">
        <v>126500.01</v>
      </c>
      <c r="M29" s="248">
        <v>120000</v>
      </c>
      <c r="N29" s="248">
        <v>120000</v>
      </c>
      <c r="O29" s="248">
        <v>120000</v>
      </c>
      <c r="P29" s="248">
        <v>120000</v>
      </c>
      <c r="Q29" s="248">
        <v>135600</v>
      </c>
      <c r="R29" s="234">
        <v>135600</v>
      </c>
      <c r="S29" s="234">
        <v>135600</v>
      </c>
      <c r="T29" s="234">
        <v>135600</v>
      </c>
      <c r="U29" s="259">
        <f>ROUND(SUM(G29:T29),5)</f>
        <v>1748900.01</v>
      </c>
    </row>
    <row r="30" spans="1:21" ht="15.75" thickBot="1" x14ac:dyDescent="0.3">
      <c r="A30" s="246"/>
      <c r="B30" s="387"/>
      <c r="C30" s="388"/>
      <c r="D30" s="388"/>
      <c r="E30" s="388" t="s">
        <v>112</v>
      </c>
      <c r="F30" s="388"/>
      <c r="G30" s="389">
        <f t="shared" ref="G30:M30" si="11">ROUND(SUM(G23:G29),5)</f>
        <v>346765</v>
      </c>
      <c r="H30" s="389">
        <f t="shared" si="11"/>
        <v>1694265</v>
      </c>
      <c r="I30" s="389">
        <f t="shared" si="11"/>
        <v>1030635</v>
      </c>
      <c r="J30" s="389">
        <f t="shared" si="11"/>
        <v>1016610</v>
      </c>
      <c r="K30" s="389">
        <f t="shared" si="11"/>
        <v>1025795</v>
      </c>
      <c r="L30" s="389">
        <f t="shared" si="11"/>
        <v>2239190.0099999998</v>
      </c>
      <c r="M30" s="389">
        <f t="shared" si="11"/>
        <v>979924.4</v>
      </c>
      <c r="N30" s="389">
        <f t="shared" ref="N30" si="12">ROUND(SUM(N23:N29),5)</f>
        <v>1030329.84</v>
      </c>
      <c r="O30" s="389">
        <f t="shared" ref="O30" si="13">ROUND(SUM(O23:O29),5)</f>
        <v>2778971.92</v>
      </c>
      <c r="P30" s="389">
        <f>ROUND(SUM(P23:P29),5)</f>
        <v>1000881.04</v>
      </c>
      <c r="Q30" s="389">
        <f>ROUND(SUM(Q23:Q29),5)</f>
        <v>1912490.72</v>
      </c>
      <c r="R30" s="389">
        <f>ROUND(SUM(R23:R29),5)</f>
        <v>370400.64</v>
      </c>
      <c r="S30" s="389">
        <f>ROUND(SUM(S23:S29),5)</f>
        <v>2163334.86</v>
      </c>
      <c r="T30" s="389">
        <f>ROUND(SUM(T23:T29),5)</f>
        <v>1438544.57</v>
      </c>
      <c r="U30" s="390">
        <f>ROUND(SUM(G30:T30),5)</f>
        <v>19028138</v>
      </c>
    </row>
    <row r="31" spans="1:21" x14ac:dyDescent="0.25">
      <c r="A31" s="246"/>
      <c r="B31" s="317"/>
      <c r="C31" s="318"/>
      <c r="D31" s="318"/>
      <c r="E31" s="318" t="s">
        <v>190</v>
      </c>
      <c r="F31" s="318"/>
      <c r="G31" s="319"/>
      <c r="H31" s="319"/>
      <c r="I31" s="319"/>
      <c r="J31" s="319"/>
      <c r="K31" s="319"/>
      <c r="L31" s="319"/>
      <c r="M31" s="319"/>
      <c r="N31" s="248">
        <v>966570</v>
      </c>
      <c r="O31" s="248">
        <v>0</v>
      </c>
      <c r="P31" s="248">
        <v>0</v>
      </c>
      <c r="Q31" s="248">
        <v>0</v>
      </c>
      <c r="R31" s="232">
        <v>0</v>
      </c>
      <c r="S31" s="232">
        <v>0</v>
      </c>
      <c r="T31" s="232">
        <v>0</v>
      </c>
      <c r="U31" s="259">
        <f>ROUND(SUM(G31:T31),5)</f>
        <v>966570</v>
      </c>
    </row>
    <row r="32" spans="1:21" ht="12.75" customHeight="1" x14ac:dyDescent="0.25">
      <c r="A32" s="246"/>
      <c r="B32" s="257"/>
      <c r="C32" s="258"/>
      <c r="D32" s="258"/>
      <c r="E32" s="258" t="s">
        <v>113</v>
      </c>
      <c r="F32" s="258"/>
      <c r="G32" s="248">
        <v>0</v>
      </c>
      <c r="H32" s="248">
        <v>0</v>
      </c>
      <c r="I32" s="248">
        <v>80000</v>
      </c>
      <c r="J32" s="248">
        <v>0</v>
      </c>
      <c r="K32" s="248">
        <v>80000</v>
      </c>
      <c r="L32" s="248">
        <v>0</v>
      </c>
      <c r="M32" s="248">
        <v>0</v>
      </c>
      <c r="N32" s="248">
        <v>80000</v>
      </c>
      <c r="O32" s="248">
        <v>0</v>
      </c>
      <c r="P32" s="248">
        <v>0</v>
      </c>
      <c r="Q32" s="248">
        <v>90400</v>
      </c>
      <c r="R32" s="232">
        <v>0</v>
      </c>
      <c r="S32" s="232">
        <v>0</v>
      </c>
      <c r="T32" s="232">
        <v>90400</v>
      </c>
      <c r="U32" s="259">
        <f>ROUND(SUM(G32:T32),5)</f>
        <v>420800</v>
      </c>
    </row>
    <row r="33" spans="1:21" ht="12.75" customHeight="1" x14ac:dyDescent="0.25">
      <c r="A33" s="246"/>
      <c r="B33" s="257"/>
      <c r="C33" s="258"/>
      <c r="D33" s="258"/>
      <c r="E33" s="258" t="s">
        <v>343</v>
      </c>
      <c r="F33" s="25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32"/>
      <c r="S33" s="232">
        <v>19600</v>
      </c>
      <c r="T33" s="232">
        <v>19700</v>
      </c>
      <c r="U33" s="259">
        <f>ROUND(SUM(G33:T33),5)</f>
        <v>39300</v>
      </c>
    </row>
    <row r="34" spans="1:21" ht="15.75" thickBot="1" x14ac:dyDescent="0.3">
      <c r="A34" s="246"/>
      <c r="B34" s="257"/>
      <c r="C34" s="258"/>
      <c r="D34" s="258"/>
      <c r="E34" s="258" t="s">
        <v>114</v>
      </c>
      <c r="F34" s="258"/>
      <c r="G34" s="248">
        <v>0</v>
      </c>
      <c r="H34" s="248">
        <v>55000</v>
      </c>
      <c r="I34" s="248">
        <v>150000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34">
        <v>141250</v>
      </c>
      <c r="S34" s="234">
        <v>146250</v>
      </c>
      <c r="T34" s="234">
        <v>0</v>
      </c>
      <c r="U34" s="259">
        <f>ROUND(SUM(G34:T34),5)</f>
        <v>492500</v>
      </c>
    </row>
    <row r="35" spans="1:21" ht="15.75" thickBot="1" x14ac:dyDescent="0.3">
      <c r="A35" s="246"/>
      <c r="B35" s="387"/>
      <c r="C35" s="388"/>
      <c r="D35" s="388" t="s">
        <v>115</v>
      </c>
      <c r="E35" s="388"/>
      <c r="F35" s="388"/>
      <c r="G35" s="389">
        <f t="shared" ref="G35:N35" si="14">ROUND(SUM(G11:G14)+SUM(G21:G22)+SUM(G30:G34),5)</f>
        <v>10809479.789999999</v>
      </c>
      <c r="H35" s="389">
        <f t="shared" si="14"/>
        <v>9332901.5</v>
      </c>
      <c r="I35" s="389">
        <f t="shared" si="14"/>
        <v>8446948.5800000001</v>
      </c>
      <c r="J35" s="389">
        <f t="shared" si="14"/>
        <v>9834896.0999999996</v>
      </c>
      <c r="K35" s="389">
        <f t="shared" si="14"/>
        <v>8255271</v>
      </c>
      <c r="L35" s="389">
        <f t="shared" si="14"/>
        <v>12410000.58</v>
      </c>
      <c r="M35" s="389">
        <f t="shared" si="14"/>
        <v>11041444.35</v>
      </c>
      <c r="N35" s="389">
        <f t="shared" si="14"/>
        <v>7193850.8399999999</v>
      </c>
      <c r="O35" s="389">
        <f t="shared" ref="O35:P35" si="15">ROUND(SUM(O11:O14)+SUM(O21:O22)+SUM(O30:O34),5)</f>
        <v>14026324.42</v>
      </c>
      <c r="P35" s="389">
        <f t="shared" si="15"/>
        <v>8050788.9100000001</v>
      </c>
      <c r="Q35" s="389">
        <v>12199265.08</v>
      </c>
      <c r="R35" s="389">
        <f>ROUND(SUM(R11:R14)+SUM(R21:R22)+SUM(R30:R34),5)</f>
        <v>7062839.5999999996</v>
      </c>
      <c r="S35" s="389">
        <f>ROUND(SUM(S11:S14)+SUM(S21:S22)+SUM(S30:S34),5)</f>
        <v>8747422.2200000007</v>
      </c>
      <c r="T35" s="389">
        <f>ROUND(SUM(T11:T14)+SUM(T21:T22)+SUM(T30:T34),5)</f>
        <v>12425367.33</v>
      </c>
      <c r="U35" s="390">
        <f>ROUND(SUM(G35:T35),5)</f>
        <v>139836800.30000001</v>
      </c>
    </row>
    <row r="36" spans="1:21" ht="30" customHeight="1" x14ac:dyDescent="0.25">
      <c r="A36" s="246"/>
      <c r="B36" s="257"/>
      <c r="C36" s="258"/>
      <c r="D36" s="258" t="s">
        <v>116</v>
      </c>
      <c r="E36" s="258"/>
      <c r="F36" s="25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59"/>
    </row>
    <row r="37" spans="1:21" ht="15.75" thickBot="1" x14ac:dyDescent="0.3">
      <c r="A37" s="246"/>
      <c r="B37" s="320"/>
      <c r="C37" s="321"/>
      <c r="D37" s="321"/>
      <c r="E37" s="321" t="s">
        <v>117</v>
      </c>
      <c r="F37" s="321"/>
      <c r="G37" s="249">
        <v>0</v>
      </c>
      <c r="H37" s="249">
        <v>204079.1</v>
      </c>
      <c r="I37" s="249">
        <v>197781.7</v>
      </c>
      <c r="J37" s="249">
        <v>208153.7</v>
      </c>
      <c r="K37" s="249">
        <v>163305.4</v>
      </c>
      <c r="L37" s="249">
        <v>0</v>
      </c>
      <c r="M37" s="249">
        <v>98954.1</v>
      </c>
      <c r="N37" s="249">
        <v>0</v>
      </c>
      <c r="O37" s="249">
        <v>202204.79999999999</v>
      </c>
      <c r="P37" s="249">
        <v>245621.95</v>
      </c>
      <c r="Q37" s="249">
        <v>197264.1</v>
      </c>
      <c r="R37" s="249">
        <v>0</v>
      </c>
      <c r="S37" s="249">
        <v>106287.99</v>
      </c>
      <c r="T37" s="249">
        <v>56189.25</v>
      </c>
      <c r="U37" s="260">
        <f>ROUND(SUM(G37:T37),5)</f>
        <v>1679842.09</v>
      </c>
    </row>
    <row r="38" spans="1:21" x14ac:dyDescent="0.25">
      <c r="A38" s="246"/>
      <c r="B38" s="257"/>
      <c r="C38" s="258"/>
      <c r="D38" s="258"/>
      <c r="E38" s="258" t="s">
        <v>118</v>
      </c>
      <c r="F38" s="258"/>
      <c r="G38" s="248">
        <v>712311.44</v>
      </c>
      <c r="H38" s="248">
        <v>690495.25</v>
      </c>
      <c r="I38" s="248">
        <v>230000</v>
      </c>
      <c r="J38" s="248">
        <v>820747</v>
      </c>
      <c r="K38" s="248">
        <v>119637</v>
      </c>
      <c r="L38" s="248">
        <v>155440</v>
      </c>
      <c r="M38" s="248">
        <v>507844.08</v>
      </c>
      <c r="N38" s="248">
        <v>492832.94</v>
      </c>
      <c r="O38" s="248">
        <v>2035450.65</v>
      </c>
      <c r="P38" s="248">
        <v>461485</v>
      </c>
      <c r="Q38" s="248">
        <v>475426.45</v>
      </c>
      <c r="R38" s="248">
        <v>680261.91</v>
      </c>
      <c r="S38" s="248">
        <v>282601.49</v>
      </c>
      <c r="T38" s="248">
        <v>238100.02</v>
      </c>
      <c r="U38" s="259">
        <f>ROUND(SUM(G38:T38),5)</f>
        <v>7902633.2300000004</v>
      </c>
    </row>
    <row r="39" spans="1:21" x14ac:dyDescent="0.25">
      <c r="A39" s="246"/>
      <c r="B39" s="257"/>
      <c r="C39" s="258"/>
      <c r="D39" s="258"/>
      <c r="E39" s="258" t="s">
        <v>119</v>
      </c>
      <c r="F39" s="258"/>
      <c r="G39" s="248">
        <v>0</v>
      </c>
      <c r="H39" s="248">
        <v>182000</v>
      </c>
      <c r="I39" s="248">
        <v>163950.9</v>
      </c>
      <c r="J39" s="248">
        <v>380532.9</v>
      </c>
      <c r="K39" s="248">
        <v>177400</v>
      </c>
      <c r="L39" s="248">
        <v>1506857.11</v>
      </c>
      <c r="M39" s="248">
        <v>556000</v>
      </c>
      <c r="N39" s="248">
        <v>0</v>
      </c>
      <c r="O39" s="248">
        <v>330000</v>
      </c>
      <c r="P39" s="248">
        <v>30000</v>
      </c>
      <c r="Q39" s="248">
        <v>296050</v>
      </c>
      <c r="R39" s="248">
        <v>926943.84</v>
      </c>
      <c r="S39" s="248">
        <v>594221.80000000005</v>
      </c>
      <c r="T39" s="248">
        <v>614536</v>
      </c>
      <c r="U39" s="259">
        <f t="shared" ref="U37:U44" si="16">ROUND(SUM(G39:T39),5)</f>
        <v>5758492.5499999998</v>
      </c>
    </row>
    <row r="40" spans="1:21" x14ac:dyDescent="0.25">
      <c r="A40" s="246"/>
      <c r="B40" s="257"/>
      <c r="C40" s="258"/>
      <c r="D40" s="258"/>
      <c r="E40" s="258" t="s">
        <v>120</v>
      </c>
      <c r="F40" s="258"/>
      <c r="G40" s="248">
        <v>205000</v>
      </c>
      <c r="H40" s="248">
        <v>35000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95485</v>
      </c>
      <c r="T40" s="232">
        <v>389100</v>
      </c>
      <c r="U40" s="259">
        <f t="shared" si="16"/>
        <v>724585</v>
      </c>
    </row>
    <row r="41" spans="1:21" x14ac:dyDescent="0.25">
      <c r="A41" s="246"/>
      <c r="B41" s="257"/>
      <c r="C41" s="258"/>
      <c r="D41" s="258"/>
      <c r="E41" s="258" t="s">
        <v>121</v>
      </c>
      <c r="F41" s="258"/>
      <c r="G41" s="248">
        <v>0</v>
      </c>
      <c r="H41" s="248">
        <v>0</v>
      </c>
      <c r="I41" s="248">
        <v>0</v>
      </c>
      <c r="J41" s="248">
        <v>189500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32">
        <v>0</v>
      </c>
      <c r="U41" s="259">
        <f t="shared" si="16"/>
        <v>189500</v>
      </c>
    </row>
    <row r="42" spans="1:21" x14ac:dyDescent="0.25">
      <c r="A42" s="246"/>
      <c r="B42" s="257"/>
      <c r="C42" s="258"/>
      <c r="D42" s="258"/>
      <c r="E42" s="258" t="s">
        <v>122</v>
      </c>
      <c r="F42" s="258"/>
      <c r="G42" s="248">
        <v>0</v>
      </c>
      <c r="H42" s="248">
        <v>0</v>
      </c>
      <c r="I42" s="248">
        <v>340000</v>
      </c>
      <c r="J42" s="248">
        <v>250000</v>
      </c>
      <c r="K42" s="248">
        <v>0</v>
      </c>
      <c r="L42" s="248">
        <v>0</v>
      </c>
      <c r="M42" s="248">
        <v>447783</v>
      </c>
      <c r="N42" s="248">
        <v>35000</v>
      </c>
      <c r="O42" s="248">
        <v>0</v>
      </c>
      <c r="P42" s="248">
        <v>0</v>
      </c>
      <c r="Q42" s="248">
        <v>0</v>
      </c>
      <c r="R42" s="248">
        <v>93886.05</v>
      </c>
      <c r="S42" s="248">
        <v>0</v>
      </c>
      <c r="T42" s="232">
        <v>0</v>
      </c>
      <c r="U42" s="259">
        <f>ROUND(SUM(G42:T42),5)</f>
        <v>1166669.05</v>
      </c>
    </row>
    <row r="43" spans="1:21" x14ac:dyDescent="0.25">
      <c r="A43" s="246"/>
      <c r="B43" s="257"/>
      <c r="C43" s="258"/>
      <c r="D43" s="258"/>
      <c r="E43" s="258" t="s">
        <v>123</v>
      </c>
      <c r="F43" s="258"/>
      <c r="G43" s="248">
        <v>8000</v>
      </c>
      <c r="H43" s="248">
        <v>0</v>
      </c>
      <c r="I43" s="248">
        <v>0</v>
      </c>
      <c r="J43" s="248">
        <v>25000</v>
      </c>
      <c r="K43" s="248">
        <v>0</v>
      </c>
      <c r="L43" s="248">
        <v>47637</v>
      </c>
      <c r="M43" s="248">
        <v>0</v>
      </c>
      <c r="N43" s="248">
        <v>0</v>
      </c>
      <c r="O43" s="248">
        <v>66895.960000000006</v>
      </c>
      <c r="P43" s="248">
        <v>0</v>
      </c>
      <c r="Q43" s="248">
        <v>0</v>
      </c>
      <c r="R43" s="248">
        <v>0</v>
      </c>
      <c r="S43" s="248">
        <v>0</v>
      </c>
      <c r="T43" s="232">
        <v>5600</v>
      </c>
      <c r="U43" s="259">
        <f t="shared" si="16"/>
        <v>153132.96</v>
      </c>
    </row>
    <row r="44" spans="1:21" ht="15.75" thickBot="1" x14ac:dyDescent="0.3">
      <c r="A44" s="246"/>
      <c r="B44" s="257"/>
      <c r="C44" s="258"/>
      <c r="D44" s="258"/>
      <c r="E44" s="258" t="s">
        <v>124</v>
      </c>
      <c r="F44" s="258"/>
      <c r="G44" s="248">
        <v>0</v>
      </c>
      <c r="H44" s="248">
        <v>0</v>
      </c>
      <c r="I44" s="248">
        <v>631562.5</v>
      </c>
      <c r="J44" s="248">
        <v>135290</v>
      </c>
      <c r="K44" s="248">
        <v>290000</v>
      </c>
      <c r="L44" s="248">
        <v>248850</v>
      </c>
      <c r="M44" s="248">
        <v>163916.79999999999</v>
      </c>
      <c r="N44" s="248">
        <v>370000</v>
      </c>
      <c r="O44" s="248">
        <v>214200</v>
      </c>
      <c r="P44" s="248">
        <v>70000</v>
      </c>
      <c r="Q44" s="248">
        <v>28250</v>
      </c>
      <c r="R44" s="248">
        <v>314140</v>
      </c>
      <c r="S44" s="248">
        <v>414710</v>
      </c>
      <c r="T44" s="234">
        <v>950487.85</v>
      </c>
      <c r="U44" s="259">
        <f t="shared" si="16"/>
        <v>3831407.15</v>
      </c>
    </row>
    <row r="45" spans="1:21" ht="15.75" thickBot="1" x14ac:dyDescent="0.3">
      <c r="A45" s="246"/>
      <c r="B45" s="387"/>
      <c r="C45" s="388"/>
      <c r="D45" s="388" t="s">
        <v>125</v>
      </c>
      <c r="E45" s="388"/>
      <c r="F45" s="388"/>
      <c r="G45" s="389">
        <f t="shared" ref="G45:M45" si="17">ROUND(SUM(G36:G44),5)</f>
        <v>925311.44</v>
      </c>
      <c r="H45" s="389">
        <f t="shared" si="17"/>
        <v>1111574.3500000001</v>
      </c>
      <c r="I45" s="389">
        <f t="shared" si="17"/>
        <v>1563295.1</v>
      </c>
      <c r="J45" s="389">
        <f t="shared" si="17"/>
        <v>2009223.6</v>
      </c>
      <c r="K45" s="389">
        <f t="shared" si="17"/>
        <v>750342.4</v>
      </c>
      <c r="L45" s="389">
        <f t="shared" si="17"/>
        <v>1958784.11</v>
      </c>
      <c r="M45" s="389">
        <f t="shared" si="17"/>
        <v>1774497.98</v>
      </c>
      <c r="N45" s="389">
        <f t="shared" ref="N45" si="18">ROUND(SUM(N36:N44),5)</f>
        <v>897832.94</v>
      </c>
      <c r="O45" s="389">
        <f t="shared" ref="O45:P45" si="19">ROUND(SUM(O36:O44),5)</f>
        <v>2848751.41</v>
      </c>
      <c r="P45" s="389">
        <f t="shared" si="19"/>
        <v>807106.95</v>
      </c>
      <c r="Q45" s="389">
        <v>996990.55</v>
      </c>
      <c r="R45" s="389">
        <f t="shared" ref="R45:T45" si="20">ROUND(SUM(R36:R44),5)</f>
        <v>2015231.8</v>
      </c>
      <c r="S45" s="389">
        <f t="shared" si="20"/>
        <v>1493306.28</v>
      </c>
      <c r="T45" s="389">
        <f t="shared" si="20"/>
        <v>2254013.12</v>
      </c>
      <c r="U45" s="390">
        <f>ROUND(SUM(G45:T45),5)</f>
        <v>21406262.030000001</v>
      </c>
    </row>
    <row r="46" spans="1:21" ht="30" customHeight="1" thickBot="1" x14ac:dyDescent="0.3">
      <c r="A46" s="246"/>
      <c r="B46" s="257"/>
      <c r="C46" s="258"/>
      <c r="D46" s="258" t="s">
        <v>126</v>
      </c>
      <c r="E46" s="258"/>
      <c r="F46" s="258"/>
      <c r="G46" s="248">
        <v>0</v>
      </c>
      <c r="H46" s="248">
        <v>0</v>
      </c>
      <c r="I46" s="248">
        <v>2216860.75</v>
      </c>
      <c r="J46" s="248">
        <v>0</v>
      </c>
      <c r="K46" s="248">
        <v>0</v>
      </c>
      <c r="L46" s="248">
        <v>0</v>
      </c>
      <c r="M46" s="248">
        <v>0</v>
      </c>
      <c r="N46" s="248">
        <v>595317.78</v>
      </c>
      <c r="O46" s="248">
        <v>0</v>
      </c>
      <c r="P46" s="248">
        <v>1762730</v>
      </c>
      <c r="Q46" s="248">
        <v>0</v>
      </c>
      <c r="R46" s="248">
        <v>7130938.6600000001</v>
      </c>
      <c r="S46" s="248">
        <v>0</v>
      </c>
      <c r="T46" s="248">
        <v>0</v>
      </c>
      <c r="U46" s="259">
        <f>ROUND(SUM(G46:T46),5)</f>
        <v>11705847.189999999</v>
      </c>
    </row>
    <row r="47" spans="1:21" ht="15.75" thickBot="1" x14ac:dyDescent="0.3">
      <c r="A47" s="246"/>
      <c r="B47" s="387"/>
      <c r="C47" s="388" t="s">
        <v>169</v>
      </c>
      <c r="D47" s="388"/>
      <c r="E47" s="388"/>
      <c r="F47" s="388"/>
      <c r="G47" s="389">
        <f t="shared" ref="G47:N47" si="21">ROUND(G10+G35+SUM(G45:G46),5)</f>
        <v>11734791.23</v>
      </c>
      <c r="H47" s="389">
        <f t="shared" si="21"/>
        <v>10444475.85</v>
      </c>
      <c r="I47" s="389">
        <f t="shared" si="21"/>
        <v>12227104.43</v>
      </c>
      <c r="J47" s="389">
        <f t="shared" si="21"/>
        <v>11844119.699999999</v>
      </c>
      <c r="K47" s="389">
        <f t="shared" si="21"/>
        <v>9005613.4000000004</v>
      </c>
      <c r="L47" s="389">
        <f t="shared" si="21"/>
        <v>14368784.689999999</v>
      </c>
      <c r="M47" s="389">
        <f t="shared" si="21"/>
        <v>12815942.33</v>
      </c>
      <c r="N47" s="389">
        <f t="shared" si="21"/>
        <v>8687001.5600000005</v>
      </c>
      <c r="O47" s="389">
        <f t="shared" ref="O47:P47" si="22">ROUND(O10+O35+SUM(O45:O46),5)</f>
        <v>16875075.829999998</v>
      </c>
      <c r="P47" s="389">
        <f t="shared" si="22"/>
        <v>10620625.859999999</v>
      </c>
      <c r="Q47" s="389">
        <v>13196255.630000001</v>
      </c>
      <c r="R47" s="389">
        <f t="shared" ref="R47:U47" si="23">ROUND(R10+R35+SUM(R45:R46),5)</f>
        <v>16209010.060000001</v>
      </c>
      <c r="S47" s="389">
        <f t="shared" si="23"/>
        <v>10240728.5</v>
      </c>
      <c r="T47" s="389">
        <f t="shared" si="23"/>
        <v>14679380.449999999</v>
      </c>
      <c r="U47" s="390">
        <f>ROUND(U10+U35+SUM(U45:U46),5)</f>
        <v>172948909.52000001</v>
      </c>
    </row>
    <row r="48" spans="1:21" ht="30" customHeight="1" thickBot="1" x14ac:dyDescent="0.3">
      <c r="A48" s="246"/>
      <c r="B48" s="387"/>
      <c r="C48" s="388" t="s">
        <v>166</v>
      </c>
      <c r="D48" s="388"/>
      <c r="E48" s="388"/>
      <c r="F48" s="388"/>
      <c r="G48" s="389">
        <f t="shared" ref="G48:N48" si="24">ROUND(G2+G9-G47,5)</f>
        <v>-106646.23</v>
      </c>
      <c r="H48" s="389">
        <f t="shared" si="24"/>
        <v>1149844.1499999999</v>
      </c>
      <c r="I48" s="389">
        <f t="shared" si="24"/>
        <v>-441021.65</v>
      </c>
      <c r="J48" s="389">
        <f t="shared" si="24"/>
        <v>69899.31</v>
      </c>
      <c r="K48" s="389">
        <f t="shared" si="24"/>
        <v>2900590.6</v>
      </c>
      <c r="L48" s="389">
        <f t="shared" si="24"/>
        <v>-2472052.69</v>
      </c>
      <c r="M48" s="389">
        <f t="shared" si="24"/>
        <v>-865089.33</v>
      </c>
      <c r="N48" s="389">
        <f t="shared" si="24"/>
        <v>3207950.44</v>
      </c>
      <c r="O48" s="389">
        <f t="shared" ref="O48:P48" si="25">ROUND(O2+O9-O47,5)</f>
        <v>-4935030.2300000004</v>
      </c>
      <c r="P48" s="389">
        <f t="shared" si="25"/>
        <v>1264470.51</v>
      </c>
      <c r="Q48" s="389">
        <v>-1264457.6299999999</v>
      </c>
      <c r="R48" s="389">
        <f t="shared" ref="R48:T48" si="26">ROUND(R2+R9-R47,5)</f>
        <v>-4367710.3099999996</v>
      </c>
      <c r="S48" s="389">
        <f t="shared" si="26"/>
        <v>2089691.08</v>
      </c>
      <c r="T48" s="389">
        <f>+T8-T47</f>
        <v>-2898384.1499999985</v>
      </c>
      <c r="U48" s="390">
        <f>+U8-U47</f>
        <v>-6667946.130000025</v>
      </c>
    </row>
    <row r="49" spans="1:21" ht="30" hidden="1" customHeight="1" x14ac:dyDescent="0.25">
      <c r="A49" s="246"/>
      <c r="B49" s="257" t="s">
        <v>45</v>
      </c>
      <c r="C49" s="258"/>
      <c r="D49" s="258"/>
      <c r="E49" s="258"/>
      <c r="F49" s="25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59"/>
    </row>
    <row r="50" spans="1:21" x14ac:dyDescent="0.25">
      <c r="A50" s="246"/>
      <c r="B50" s="257"/>
      <c r="C50" s="258" t="s">
        <v>167</v>
      </c>
      <c r="D50" s="258"/>
      <c r="E50" s="258"/>
      <c r="F50" s="25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59"/>
    </row>
    <row r="51" spans="1:21" x14ac:dyDescent="0.25">
      <c r="A51" s="246"/>
      <c r="B51" s="257"/>
      <c r="C51" s="258"/>
      <c r="D51" s="258" t="s">
        <v>127</v>
      </c>
      <c r="E51" s="258"/>
      <c r="F51" s="25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59"/>
    </row>
    <row r="52" spans="1:21" x14ac:dyDescent="0.25">
      <c r="A52" s="246"/>
      <c r="B52" s="257"/>
      <c r="C52" s="258"/>
      <c r="D52" s="258"/>
      <c r="E52" s="258" t="s">
        <v>128</v>
      </c>
      <c r="F52" s="258"/>
      <c r="G52" s="248">
        <v>5712.79</v>
      </c>
      <c r="H52" s="248">
        <v>0</v>
      </c>
      <c r="I52" s="248">
        <v>15762.02</v>
      </c>
      <c r="J52" s="248">
        <v>13600.12</v>
      </c>
      <c r="K52" s="248">
        <v>3422.48</v>
      </c>
      <c r="L52" s="248">
        <v>944.18</v>
      </c>
      <c r="M52" s="248">
        <v>1</v>
      </c>
      <c r="N52" s="248">
        <v>1305.23</v>
      </c>
      <c r="O52" s="248">
        <v>0</v>
      </c>
      <c r="P52" s="248">
        <v>0</v>
      </c>
      <c r="Q52" s="248">
        <v>0</v>
      </c>
      <c r="R52" s="248">
        <v>2247.4699999999998</v>
      </c>
      <c r="S52" s="248">
        <v>7814.53</v>
      </c>
      <c r="T52" s="248">
        <v>16091.85</v>
      </c>
      <c r="U52" s="259">
        <f>ROUND(SUM(G52:T52),5)</f>
        <v>66901.67</v>
      </c>
    </row>
    <row r="53" spans="1:21" x14ac:dyDescent="0.25">
      <c r="A53" s="246"/>
      <c r="B53" s="257"/>
      <c r="C53" s="258"/>
      <c r="D53" s="258"/>
      <c r="E53" s="258" t="s">
        <v>129</v>
      </c>
      <c r="F53" s="258"/>
      <c r="G53" s="248">
        <v>95698.39</v>
      </c>
      <c r="H53" s="248">
        <v>127502.07</v>
      </c>
      <c r="I53" s="248">
        <v>58638.64</v>
      </c>
      <c r="J53" s="248">
        <v>84976.63</v>
      </c>
      <c r="K53" s="248">
        <v>0</v>
      </c>
      <c r="L53" s="248">
        <v>614535.21</v>
      </c>
      <c r="M53" s="248">
        <v>0</v>
      </c>
      <c r="N53" s="248">
        <v>248551.96</v>
      </c>
      <c r="O53" s="248">
        <v>171664.63</v>
      </c>
      <c r="P53" s="248">
        <v>159141.70000000001</v>
      </c>
      <c r="Q53" s="248">
        <v>183441.9</v>
      </c>
      <c r="R53" s="248">
        <v>229880.75</v>
      </c>
      <c r="S53" s="248">
        <v>123248.61</v>
      </c>
      <c r="T53" s="248">
        <v>-166434.75</v>
      </c>
      <c r="U53" s="259">
        <f>ROUND(SUM(G53:T53),5)</f>
        <v>1930845.74</v>
      </c>
    </row>
    <row r="54" spans="1:21" x14ac:dyDescent="0.25">
      <c r="A54" s="246"/>
      <c r="B54" s="257"/>
      <c r="C54" s="258"/>
      <c r="D54" s="258"/>
      <c r="E54" s="258" t="s">
        <v>202</v>
      </c>
      <c r="F54" s="25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>
        <v>2299967.7999999998</v>
      </c>
      <c r="S54" s="248">
        <v>2299967.2999999998</v>
      </c>
      <c r="T54" s="248">
        <v>2299967.2999999998</v>
      </c>
      <c r="U54" s="259">
        <f>ROUND(SUM(G54:T54),5)</f>
        <v>6899902.4000000004</v>
      </c>
    </row>
    <row r="55" spans="1:21" ht="15.75" thickBot="1" x14ac:dyDescent="0.3">
      <c r="A55" s="246"/>
      <c r="B55" s="257"/>
      <c r="C55" s="258"/>
      <c r="D55" s="258"/>
      <c r="E55" s="258" t="s">
        <v>130</v>
      </c>
      <c r="F55" s="258"/>
      <c r="G55" s="248">
        <v>0</v>
      </c>
      <c r="H55" s="248">
        <v>0</v>
      </c>
      <c r="I55" s="248">
        <v>103806</v>
      </c>
      <c r="J55" s="248">
        <v>103020</v>
      </c>
      <c r="K55" s="248">
        <v>0</v>
      </c>
      <c r="L55" s="248">
        <v>0</v>
      </c>
      <c r="M55" s="248">
        <v>0</v>
      </c>
      <c r="N55" s="248">
        <v>0</v>
      </c>
      <c r="O55" s="248">
        <v>12020</v>
      </c>
      <c r="P55" s="248">
        <v>6000</v>
      </c>
      <c r="Q55" s="248">
        <v>1</v>
      </c>
      <c r="R55" s="248">
        <v>5780</v>
      </c>
      <c r="S55" s="248">
        <v>5830</v>
      </c>
      <c r="T55" s="248">
        <v>5750</v>
      </c>
      <c r="U55" s="259">
        <f>ROUND(SUM(G55:T55),5)</f>
        <v>242207</v>
      </c>
    </row>
    <row r="56" spans="1:21" ht="15.75" thickBot="1" x14ac:dyDescent="0.3">
      <c r="A56" s="246"/>
      <c r="B56" s="387"/>
      <c r="C56" s="388"/>
      <c r="D56" s="388" t="s">
        <v>131</v>
      </c>
      <c r="E56" s="388"/>
      <c r="F56" s="388"/>
      <c r="G56" s="389">
        <f t="shared" ref="G56:P56" si="27">ROUND(SUM(G51:G55),5)</f>
        <v>101411.18</v>
      </c>
      <c r="H56" s="389">
        <f t="shared" si="27"/>
        <v>127502.07</v>
      </c>
      <c r="I56" s="389">
        <f t="shared" si="27"/>
        <v>178206.66</v>
      </c>
      <c r="J56" s="389">
        <f t="shared" si="27"/>
        <v>201596.75</v>
      </c>
      <c r="K56" s="389">
        <f t="shared" si="27"/>
        <v>3422.48</v>
      </c>
      <c r="L56" s="389">
        <f t="shared" si="27"/>
        <v>615479.39</v>
      </c>
      <c r="M56" s="389">
        <f t="shared" si="27"/>
        <v>1</v>
      </c>
      <c r="N56" s="389">
        <f t="shared" si="27"/>
        <v>249857.19</v>
      </c>
      <c r="O56" s="389">
        <f t="shared" si="27"/>
        <v>183684.63</v>
      </c>
      <c r="P56" s="389">
        <f t="shared" si="27"/>
        <v>165141.70000000001</v>
      </c>
      <c r="Q56" s="389">
        <v>183442.9</v>
      </c>
      <c r="R56" s="389">
        <f>ROUND(SUM(R51:R55),5)</f>
        <v>2537876.02</v>
      </c>
      <c r="S56" s="389">
        <f>ROUND(SUM(S51:S55),5)</f>
        <v>2436860.44</v>
      </c>
      <c r="T56" s="389">
        <f>ROUND(SUM(T51:T55),5)</f>
        <v>2155374.4</v>
      </c>
      <c r="U56" s="390">
        <f>ROUND(SUM(G56:T56),5)</f>
        <v>9139856.8100000005</v>
      </c>
    </row>
    <row r="57" spans="1:21" ht="30" hidden="1" customHeight="1" x14ac:dyDescent="0.25">
      <c r="A57" s="246"/>
      <c r="B57" s="257"/>
      <c r="C57" s="258" t="s">
        <v>5</v>
      </c>
      <c r="D57" s="258"/>
      <c r="E57" s="258"/>
      <c r="F57" s="258"/>
      <c r="G57" s="248">
        <f t="shared" ref="G57:P57" si="28">ROUND(G50+G56,5)</f>
        <v>101411.18</v>
      </c>
      <c r="H57" s="248">
        <f t="shared" si="28"/>
        <v>127502.07</v>
      </c>
      <c r="I57" s="248">
        <f t="shared" si="28"/>
        <v>178206.66</v>
      </c>
      <c r="J57" s="248">
        <f t="shared" si="28"/>
        <v>201596.75</v>
      </c>
      <c r="K57" s="248">
        <f t="shared" si="28"/>
        <v>3422.48</v>
      </c>
      <c r="L57" s="248">
        <f t="shared" si="28"/>
        <v>615479.39</v>
      </c>
      <c r="M57" s="248">
        <f t="shared" si="28"/>
        <v>1</v>
      </c>
      <c r="N57" s="248">
        <f t="shared" si="28"/>
        <v>249857.19</v>
      </c>
      <c r="O57" s="248">
        <f t="shared" si="28"/>
        <v>183684.63</v>
      </c>
      <c r="P57" s="248">
        <f t="shared" si="28"/>
        <v>165141.70000000001</v>
      </c>
      <c r="Q57" s="248">
        <v>183442.9</v>
      </c>
      <c r="R57" s="248">
        <f>ROUND(R50+R56,5)</f>
        <v>2537876.02</v>
      </c>
      <c r="S57" s="248">
        <f>ROUND(S50+S56,5)</f>
        <v>2436860.44</v>
      </c>
      <c r="T57" s="248"/>
      <c r="U57" s="259">
        <f>ROUND(SUM(G57:M57),5)</f>
        <v>1227619.53</v>
      </c>
    </row>
    <row r="58" spans="1:21" ht="24" customHeight="1" x14ac:dyDescent="0.25">
      <c r="A58" s="246"/>
      <c r="B58" s="257"/>
      <c r="C58" s="258" t="s">
        <v>168</v>
      </c>
      <c r="D58" s="258"/>
      <c r="E58" s="258"/>
      <c r="F58" s="25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59"/>
    </row>
    <row r="59" spans="1:21" x14ac:dyDescent="0.25">
      <c r="A59" s="246"/>
      <c r="B59" s="257"/>
      <c r="C59" s="258"/>
      <c r="D59" s="258" t="s">
        <v>132</v>
      </c>
      <c r="E59" s="258"/>
      <c r="F59" s="25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59"/>
    </row>
    <row r="60" spans="1:21" x14ac:dyDescent="0.25">
      <c r="A60" s="246"/>
      <c r="B60" s="257"/>
      <c r="C60" s="258"/>
      <c r="D60" s="258"/>
      <c r="E60" s="258" t="s">
        <v>133</v>
      </c>
      <c r="F60" s="258"/>
      <c r="G60" s="248">
        <v>0</v>
      </c>
      <c r="H60" s="248">
        <v>633.14</v>
      </c>
      <c r="I60" s="248">
        <v>340.32</v>
      </c>
      <c r="J60" s="248">
        <v>55415</v>
      </c>
      <c r="K60" s="248">
        <v>297</v>
      </c>
      <c r="L60" s="248">
        <v>0</v>
      </c>
      <c r="M60" s="248">
        <v>2149.2600000000002</v>
      </c>
      <c r="N60" s="248">
        <v>0</v>
      </c>
      <c r="O60" s="248">
        <v>30.44</v>
      </c>
      <c r="P60" s="248">
        <v>6993</v>
      </c>
      <c r="Q60" s="248">
        <v>10410.370000000001</v>
      </c>
      <c r="R60" s="248">
        <v>22472.14</v>
      </c>
      <c r="S60" s="248">
        <v>0</v>
      </c>
      <c r="T60" s="248">
        <v>0</v>
      </c>
      <c r="U60" s="259">
        <f>ROUND(SUM(G60:T60),5)</f>
        <v>98740.67</v>
      </c>
    </row>
    <row r="61" spans="1:21" x14ac:dyDescent="0.25">
      <c r="A61" s="246"/>
      <c r="B61" s="257"/>
      <c r="C61" s="258"/>
      <c r="D61" s="258"/>
      <c r="E61" s="258" t="s">
        <v>134</v>
      </c>
      <c r="F61" s="258"/>
      <c r="G61" s="248">
        <v>5550.5</v>
      </c>
      <c r="H61" s="248">
        <v>6226.5</v>
      </c>
      <c r="I61" s="248">
        <v>8673</v>
      </c>
      <c r="J61" s="248">
        <v>6074</v>
      </c>
      <c r="K61" s="248">
        <v>3997</v>
      </c>
      <c r="L61" s="248">
        <v>1954.65</v>
      </c>
      <c r="M61" s="248">
        <v>1822</v>
      </c>
      <c r="N61" s="248">
        <v>2413.5</v>
      </c>
      <c r="O61" s="248">
        <v>2084</v>
      </c>
      <c r="P61" s="248">
        <v>887.5</v>
      </c>
      <c r="Q61" s="248">
        <v>2903</v>
      </c>
      <c r="R61" s="248">
        <v>3741</v>
      </c>
      <c r="S61" s="248">
        <v>2340.5</v>
      </c>
      <c r="T61" s="248">
        <v>2049.5</v>
      </c>
      <c r="U61" s="259">
        <f>ROUND(SUM(G61:T61),5)</f>
        <v>50716.65</v>
      </c>
    </row>
    <row r="62" spans="1:21" ht="15.75" thickBot="1" x14ac:dyDescent="0.3">
      <c r="A62" s="246"/>
      <c r="B62" s="257"/>
      <c r="C62" s="258"/>
      <c r="D62" s="258"/>
      <c r="E62" s="258" t="s">
        <v>135</v>
      </c>
      <c r="F62" s="258"/>
      <c r="G62" s="248">
        <v>0</v>
      </c>
      <c r="H62" s="248">
        <v>0</v>
      </c>
      <c r="I62" s="248">
        <v>0</v>
      </c>
      <c r="J62" s="248">
        <v>3787</v>
      </c>
      <c r="K62" s="248">
        <v>0</v>
      </c>
      <c r="L62" s="248">
        <v>0</v>
      </c>
      <c r="M62" s="248">
        <v>0</v>
      </c>
      <c r="N62" s="248">
        <v>0</v>
      </c>
      <c r="O62" s="248">
        <v>1139.17</v>
      </c>
      <c r="P62" s="248">
        <v>0</v>
      </c>
      <c r="Q62" s="248">
        <v>0</v>
      </c>
      <c r="R62" s="248">
        <v>1</v>
      </c>
      <c r="S62" s="248">
        <v>0</v>
      </c>
      <c r="T62" s="248">
        <v>0</v>
      </c>
      <c r="U62" s="259">
        <f>ROUND(SUM(G62:T62),5)</f>
        <v>4927.17</v>
      </c>
    </row>
    <row r="63" spans="1:21" ht="15.75" thickBot="1" x14ac:dyDescent="0.3">
      <c r="A63" s="246"/>
      <c r="B63" s="387"/>
      <c r="C63" s="388"/>
      <c r="D63" s="388" t="s">
        <v>136</v>
      </c>
      <c r="E63" s="388"/>
      <c r="F63" s="388"/>
      <c r="G63" s="389">
        <f t="shared" ref="G63:M63" si="29">ROUND(SUM(G59:G62),5)</f>
        <v>5550.5</v>
      </c>
      <c r="H63" s="389">
        <f t="shared" si="29"/>
        <v>6859.64</v>
      </c>
      <c r="I63" s="389">
        <f t="shared" si="29"/>
        <v>9013.32</v>
      </c>
      <c r="J63" s="389">
        <f t="shared" si="29"/>
        <v>65276</v>
      </c>
      <c r="K63" s="389">
        <f t="shared" si="29"/>
        <v>4294</v>
      </c>
      <c r="L63" s="389">
        <f t="shared" si="29"/>
        <v>1954.65</v>
      </c>
      <c r="M63" s="389">
        <f t="shared" si="29"/>
        <v>3971.26</v>
      </c>
      <c r="N63" s="389">
        <f t="shared" ref="N63" si="30">ROUND(SUM(N59:N62),5)</f>
        <v>2413.5</v>
      </c>
      <c r="O63" s="389">
        <f t="shared" ref="O63:P63" si="31">ROUND(SUM(O59:O62),5)</f>
        <v>3253.61</v>
      </c>
      <c r="P63" s="389">
        <f t="shared" si="31"/>
        <v>7880.5</v>
      </c>
      <c r="Q63" s="389">
        <v>13313.37</v>
      </c>
      <c r="R63" s="389">
        <f>ROUND(SUM(R59:R62),5)</f>
        <v>26214.14</v>
      </c>
      <c r="S63" s="389">
        <f>ROUND(SUM(S59:S62),5)</f>
        <v>2340.5</v>
      </c>
      <c r="T63" s="389">
        <f>ROUND(SUM(T59:T62),5)</f>
        <v>2049.5</v>
      </c>
      <c r="U63" s="390">
        <f>SUM(G63:T63)</f>
        <v>154384.49</v>
      </c>
    </row>
    <row r="64" spans="1:21" ht="30" hidden="1" customHeight="1" thickBot="1" x14ac:dyDescent="0.3">
      <c r="A64" s="246"/>
      <c r="B64" s="257"/>
      <c r="C64" s="258" t="s">
        <v>6</v>
      </c>
      <c r="D64" s="258"/>
      <c r="E64" s="258"/>
      <c r="F64" s="258"/>
      <c r="G64" s="250">
        <f t="shared" ref="G64:M64" si="32">ROUND(G58+G63,5)</f>
        <v>5550.5</v>
      </c>
      <c r="H64" s="250">
        <f t="shared" si="32"/>
        <v>6859.64</v>
      </c>
      <c r="I64" s="250">
        <f t="shared" si="32"/>
        <v>9013.32</v>
      </c>
      <c r="J64" s="250">
        <f t="shared" si="32"/>
        <v>65276</v>
      </c>
      <c r="K64" s="250">
        <f t="shared" si="32"/>
        <v>4294</v>
      </c>
      <c r="L64" s="250">
        <f t="shared" si="32"/>
        <v>1954.65</v>
      </c>
      <c r="M64" s="250">
        <f t="shared" si="32"/>
        <v>3971.26</v>
      </c>
      <c r="N64" s="250">
        <f t="shared" ref="N64" si="33">ROUND(N58+N63,5)</f>
        <v>2413.5</v>
      </c>
      <c r="O64" s="250">
        <f t="shared" ref="O64:P64" si="34">ROUND(O58+O63,5)</f>
        <v>3253.61</v>
      </c>
      <c r="P64" s="250">
        <f t="shared" si="34"/>
        <v>7880.5</v>
      </c>
      <c r="Q64" s="250">
        <v>13313.37</v>
      </c>
      <c r="R64" s="250">
        <f t="shared" ref="R64:S64" si="35">ROUND(R58+R63,5)</f>
        <v>26214.14</v>
      </c>
      <c r="S64" s="250">
        <f t="shared" si="35"/>
        <v>2340.5</v>
      </c>
      <c r="T64" s="250"/>
      <c r="U64" s="262">
        <f t="shared" ref="U64:U65" si="36">ROUND(SUM(G64:M64),5)</f>
        <v>96919.37</v>
      </c>
    </row>
    <row r="65" spans="1:21" ht="30" hidden="1" customHeight="1" thickBot="1" x14ac:dyDescent="0.3">
      <c r="A65" s="246"/>
      <c r="B65" s="257" t="s">
        <v>46</v>
      </c>
      <c r="C65" s="258"/>
      <c r="D65" s="258"/>
      <c r="E65" s="258"/>
      <c r="F65" s="258"/>
      <c r="G65" s="250">
        <f t="shared" ref="G65:P65" si="37">ROUND(G49+G57-G64,5)</f>
        <v>95860.68</v>
      </c>
      <c r="H65" s="250">
        <f t="shared" si="37"/>
        <v>120642.43</v>
      </c>
      <c r="I65" s="250">
        <f t="shared" si="37"/>
        <v>169193.34</v>
      </c>
      <c r="J65" s="250">
        <f t="shared" si="37"/>
        <v>136320.75</v>
      </c>
      <c r="K65" s="250">
        <f t="shared" si="37"/>
        <v>-871.52</v>
      </c>
      <c r="L65" s="250">
        <f t="shared" si="37"/>
        <v>613524.74</v>
      </c>
      <c r="M65" s="250">
        <f t="shared" si="37"/>
        <v>-3970.26</v>
      </c>
      <c r="N65" s="250">
        <f t="shared" si="37"/>
        <v>247443.69</v>
      </c>
      <c r="O65" s="250">
        <f t="shared" si="37"/>
        <v>180431.02</v>
      </c>
      <c r="P65" s="250">
        <f t="shared" si="37"/>
        <v>157261.20000000001</v>
      </c>
      <c r="Q65" s="250">
        <v>170129.53</v>
      </c>
      <c r="R65" s="250">
        <f>ROUND(R49+R57-R64,5)</f>
        <v>2511661.88</v>
      </c>
      <c r="S65" s="250">
        <f>ROUND(S49+S57-S64,5)</f>
        <v>2434519.94</v>
      </c>
      <c r="T65" s="250"/>
      <c r="U65" s="262">
        <f t="shared" si="36"/>
        <v>1130700.1599999999</v>
      </c>
    </row>
    <row r="66" spans="1:21" s="251" customFormat="1" ht="30" customHeight="1" thickBot="1" x14ac:dyDescent="0.25">
      <c r="B66" s="387"/>
      <c r="C66" s="388"/>
      <c r="D66" s="388" t="s">
        <v>136</v>
      </c>
      <c r="E66" s="388"/>
      <c r="F66" s="388"/>
      <c r="G66" s="389">
        <f t="shared" ref="G66:P66" si="38">ROUND(SUM(G62:G65),5)</f>
        <v>106961.68</v>
      </c>
      <c r="H66" s="389">
        <f t="shared" si="38"/>
        <v>134361.71</v>
      </c>
      <c r="I66" s="389">
        <f t="shared" si="38"/>
        <v>187219.98</v>
      </c>
      <c r="J66" s="389">
        <f t="shared" si="38"/>
        <v>270659.75</v>
      </c>
      <c r="K66" s="389">
        <f t="shared" si="38"/>
        <v>7716.48</v>
      </c>
      <c r="L66" s="389">
        <f t="shared" si="38"/>
        <v>617434.04</v>
      </c>
      <c r="M66" s="389">
        <f t="shared" si="38"/>
        <v>3972.26</v>
      </c>
      <c r="N66" s="389">
        <f t="shared" si="38"/>
        <v>252270.69</v>
      </c>
      <c r="O66" s="389">
        <f t="shared" si="38"/>
        <v>188077.41</v>
      </c>
      <c r="P66" s="389">
        <f t="shared" si="38"/>
        <v>173022.2</v>
      </c>
      <c r="Q66" s="389">
        <v>13313.37</v>
      </c>
      <c r="R66" s="389">
        <f>ROUND(SUM(R62:R65),5)</f>
        <v>2564091.16</v>
      </c>
      <c r="S66" s="389">
        <f>ROUND(SUM(S62:S65),5)</f>
        <v>2439200.94</v>
      </c>
      <c r="T66" s="389">
        <f>ROUND(SUM(T62:T65),5)</f>
        <v>2049.5</v>
      </c>
      <c r="U66" s="390">
        <f>SUM(G66:T66)</f>
        <v>6960351.1699999999</v>
      </c>
    </row>
    <row r="69" spans="1:21" x14ac:dyDescent="0.25">
      <c r="P69" s="329" t="s">
        <v>8</v>
      </c>
      <c r="Q69" s="329"/>
    </row>
    <row r="70" spans="1:21" x14ac:dyDescent="0.25">
      <c r="P70" s="330" t="s">
        <v>8</v>
      </c>
      <c r="Q70" s="330"/>
    </row>
  </sheetData>
  <pageMargins left="0.22" right="0.19685039370078741" top="0.98425196850393704" bottom="0.68" header="0.43307086614173229" footer="0.6692913385826772"/>
  <pageSetup scale="65" orientation="landscape" horizontalDpi="4294967294" verticalDpi="0" r:id="rId1"/>
  <headerFooter>
    <oddHeader>&amp;C&amp;"Arial,Negrita"&amp;12 CONDOMINIO TORRE ROHRMOSER
&amp;14 Estados de Resultados (Expresados en Colones)
&amp;10Octubre  2018 - Octubre  2019</oddHeader>
  </headerFooter>
  <ignoredErrors>
    <ignoredError sqref="G21:N21 G30:O30" formulaRange="1"/>
    <ignoredError sqref="U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pane xSplit="2" ySplit="1" topLeftCell="C2" activePane="bottomRight" state="frozenSplit"/>
      <selection pane="topRight" activeCell="E1" sqref="E1"/>
      <selection pane="bottomLeft" activeCell="A2" sqref="A2"/>
      <selection pane="bottomRight" activeCell="H18" sqref="H18"/>
    </sheetView>
  </sheetViews>
  <sheetFormatPr baseColWidth="10" defaultColWidth="11.42578125" defaultRowHeight="15" x14ac:dyDescent="0.25"/>
  <cols>
    <col min="1" max="1" width="4.28515625" style="162" customWidth="1"/>
    <col min="2" max="2" width="13.42578125" style="164" customWidth="1"/>
    <col min="3" max="3" width="10" style="211" customWidth="1"/>
    <col min="4" max="4" width="12.85546875" style="164" customWidth="1"/>
    <col min="5" max="5" width="29.85546875" style="164" customWidth="1"/>
    <col min="6" max="6" width="53.85546875" style="164" customWidth="1"/>
    <col min="7" max="7" width="12.7109375" style="164" bestFit="1" customWidth="1"/>
    <col min="8" max="8" width="16.85546875" style="164" customWidth="1"/>
    <col min="9" max="9" width="10.85546875" style="164" customWidth="1"/>
    <col min="10" max="16384" width="11.42578125" style="162"/>
  </cols>
  <sheetData>
    <row r="1" spans="2:11" ht="15.75" thickBot="1" x14ac:dyDescent="0.3">
      <c r="B1" s="216" t="s">
        <v>30</v>
      </c>
      <c r="C1" s="217" t="s">
        <v>31</v>
      </c>
      <c r="D1" s="217" t="s">
        <v>32</v>
      </c>
      <c r="E1" s="217" t="s">
        <v>33</v>
      </c>
      <c r="F1" s="217" t="s">
        <v>34</v>
      </c>
      <c r="G1" s="217" t="s">
        <v>35</v>
      </c>
      <c r="H1" s="217" t="s">
        <v>36</v>
      </c>
      <c r="I1" s="218" t="s">
        <v>37</v>
      </c>
    </row>
    <row r="2" spans="2:11" x14ac:dyDescent="0.25">
      <c r="B2" s="175" t="s">
        <v>71</v>
      </c>
      <c r="C2" s="176"/>
      <c r="D2" s="177"/>
      <c r="E2" s="177"/>
      <c r="F2" s="177"/>
      <c r="G2" s="178"/>
      <c r="H2" s="178"/>
      <c r="I2" s="179" t="s">
        <v>8</v>
      </c>
    </row>
    <row r="3" spans="2:11" x14ac:dyDescent="0.25">
      <c r="B3" s="180" t="s">
        <v>79</v>
      </c>
      <c r="C3" s="181"/>
      <c r="D3" s="182"/>
      <c r="E3" s="182"/>
      <c r="F3" s="182"/>
      <c r="G3" s="183"/>
      <c r="H3" s="183"/>
      <c r="I3" s="184" t="s">
        <v>8</v>
      </c>
    </row>
    <row r="4" spans="2:11" x14ac:dyDescent="0.25">
      <c r="B4" s="180" t="s">
        <v>80</v>
      </c>
      <c r="C4" s="181"/>
      <c r="D4" s="182"/>
      <c r="E4" s="182"/>
      <c r="F4" s="182"/>
      <c r="G4" s="183"/>
      <c r="H4" s="183"/>
      <c r="I4" s="167">
        <v>0</v>
      </c>
      <c r="K4" s="162" t="s">
        <v>8</v>
      </c>
    </row>
    <row r="5" spans="2:11" x14ac:dyDescent="0.25">
      <c r="B5" s="188"/>
      <c r="C5" s="189"/>
      <c r="D5" s="190"/>
      <c r="E5" s="190"/>
      <c r="F5" s="190" t="s">
        <v>81</v>
      </c>
      <c r="G5" s="161"/>
      <c r="H5" s="161"/>
      <c r="I5" s="219">
        <v>887.63</v>
      </c>
    </row>
    <row r="6" spans="2:11" x14ac:dyDescent="0.25">
      <c r="B6" s="236" t="s">
        <v>399</v>
      </c>
      <c r="C6" s="239">
        <v>43565</v>
      </c>
      <c r="D6" s="66" t="s">
        <v>555</v>
      </c>
      <c r="E6" s="66" t="s">
        <v>554</v>
      </c>
      <c r="F6" s="66" t="s">
        <v>553</v>
      </c>
      <c r="G6" s="75"/>
      <c r="H6" s="75">
        <v>64.41</v>
      </c>
      <c r="I6" s="219">
        <f>+I5+G6-H6</f>
        <v>823.22</v>
      </c>
    </row>
    <row r="7" spans="2:11" x14ac:dyDescent="0.25">
      <c r="B7" s="236" t="s">
        <v>359</v>
      </c>
      <c r="C7" s="239" t="s">
        <v>437</v>
      </c>
      <c r="D7" s="66"/>
      <c r="E7" s="66"/>
      <c r="F7" s="66" t="s">
        <v>552</v>
      </c>
      <c r="G7" s="75">
        <v>1343.6</v>
      </c>
      <c r="H7" s="75"/>
      <c r="I7" s="219">
        <f t="shared" ref="I7:I9" si="0">+I6+G7-H7</f>
        <v>2166.8199999999997</v>
      </c>
    </row>
    <row r="8" spans="2:11" x14ac:dyDescent="0.25">
      <c r="B8" s="236" t="s">
        <v>446</v>
      </c>
      <c r="C8" s="239" t="s">
        <v>544</v>
      </c>
      <c r="D8" s="66" t="s">
        <v>551</v>
      </c>
      <c r="E8" s="66" t="s">
        <v>550</v>
      </c>
      <c r="F8" s="66" t="s">
        <v>549</v>
      </c>
      <c r="G8" s="75"/>
      <c r="H8" s="75">
        <v>1279</v>
      </c>
      <c r="I8" s="219">
        <f t="shared" si="0"/>
        <v>887.81999999999971</v>
      </c>
    </row>
    <row r="9" spans="2:11" ht="15.75" thickBot="1" x14ac:dyDescent="0.3">
      <c r="B9" s="236" t="s">
        <v>484</v>
      </c>
      <c r="C9" s="239" t="s">
        <v>544</v>
      </c>
      <c r="D9" s="66"/>
      <c r="E9" s="66"/>
      <c r="F9" s="66" t="s">
        <v>548</v>
      </c>
      <c r="G9" s="75"/>
      <c r="H9" s="75">
        <v>0.5</v>
      </c>
      <c r="I9" s="219">
        <f t="shared" si="0"/>
        <v>887.31999999999971</v>
      </c>
    </row>
    <row r="10" spans="2:11" ht="16.5" customHeight="1" thickBot="1" x14ac:dyDescent="0.3">
      <c r="B10" s="191"/>
      <c r="C10" s="192"/>
      <c r="D10" s="193"/>
      <c r="E10" s="193"/>
      <c r="F10" s="193"/>
      <c r="G10" s="220">
        <f>SUM(G6:G9)</f>
        <v>1343.6</v>
      </c>
      <c r="H10" s="220">
        <f>SUM(H6:H9)</f>
        <v>1343.91</v>
      </c>
      <c r="I10" s="221">
        <f>+I9</f>
        <v>887.31999999999971</v>
      </c>
    </row>
    <row r="11" spans="2:11" ht="15.75" thickBot="1" x14ac:dyDescent="0.3">
      <c r="B11" s="188"/>
      <c r="C11" s="189"/>
      <c r="D11" s="190"/>
      <c r="E11" s="190"/>
      <c r="F11" s="190"/>
      <c r="G11" s="161"/>
      <c r="H11" s="161"/>
      <c r="I11" s="169"/>
    </row>
    <row r="12" spans="2:11" ht="15.75" thickBot="1" x14ac:dyDescent="0.3">
      <c r="B12" s="196"/>
      <c r="C12" s="197"/>
      <c r="D12" s="168"/>
      <c r="E12" s="168"/>
      <c r="F12" s="198"/>
      <c r="G12" s="199" t="s">
        <v>76</v>
      </c>
      <c r="H12" s="200" t="s">
        <v>77</v>
      </c>
      <c r="I12" s="169"/>
    </row>
    <row r="13" spans="2:11" ht="15.75" thickBot="1" x14ac:dyDescent="0.3">
      <c r="B13" s="196"/>
      <c r="C13" s="197"/>
      <c r="D13" s="168"/>
      <c r="E13" s="168"/>
      <c r="F13" s="201" t="s">
        <v>8</v>
      </c>
      <c r="G13" s="222">
        <v>887.32</v>
      </c>
      <c r="H13" s="222">
        <f>+I10</f>
        <v>887.31999999999971</v>
      </c>
      <c r="I13" s="169"/>
    </row>
    <row r="14" spans="2:11" ht="15.75" thickBot="1" x14ac:dyDescent="0.3">
      <c r="B14" s="196"/>
      <c r="C14" s="197"/>
      <c r="D14" s="168"/>
      <c r="E14" s="168"/>
      <c r="F14" s="202" t="s">
        <v>78</v>
      </c>
      <c r="G14" s="220">
        <f>+G13</f>
        <v>887.32</v>
      </c>
      <c r="H14" s="223">
        <f>+H13</f>
        <v>887.31999999999971</v>
      </c>
      <c r="I14" s="169"/>
    </row>
    <row r="15" spans="2:11" ht="15.75" thickBot="1" x14ac:dyDescent="0.3">
      <c r="B15" s="196"/>
      <c r="C15" s="197"/>
      <c r="D15" s="168"/>
      <c r="E15" s="168"/>
      <c r="F15" s="168"/>
      <c r="G15" s="168"/>
      <c r="H15" s="168"/>
      <c r="I15" s="169"/>
    </row>
    <row r="16" spans="2:11" ht="15.75" thickBot="1" x14ac:dyDescent="0.3">
      <c r="B16" s="196"/>
      <c r="C16" s="197"/>
      <c r="D16" s="168"/>
      <c r="E16" s="198"/>
      <c r="F16" s="338" t="s">
        <v>345</v>
      </c>
      <c r="G16" s="224">
        <v>585.39</v>
      </c>
      <c r="H16" s="225">
        <f>+G16*I10</f>
        <v>519428.25479999982</v>
      </c>
      <c r="I16" s="169"/>
    </row>
    <row r="17" spans="2:11" x14ac:dyDescent="0.25">
      <c r="B17" s="196"/>
      <c r="C17" s="197"/>
      <c r="D17" s="168"/>
      <c r="E17" s="198"/>
      <c r="F17" s="198"/>
      <c r="G17" s="205"/>
      <c r="H17" s="206" t="s">
        <v>8</v>
      </c>
      <c r="I17" s="169"/>
    </row>
    <row r="18" spans="2:11" x14ac:dyDescent="0.25">
      <c r="B18" s="196"/>
      <c r="C18" s="197"/>
      <c r="D18" s="168"/>
      <c r="E18" s="165"/>
      <c r="F18" s="165"/>
      <c r="G18" s="206" t="s">
        <v>8</v>
      </c>
      <c r="H18" s="360" t="s">
        <v>8</v>
      </c>
      <c r="I18" s="169"/>
    </row>
    <row r="19" spans="2:11" x14ac:dyDescent="0.25">
      <c r="B19" s="196"/>
      <c r="C19" s="197"/>
      <c r="D19" s="168"/>
      <c r="E19" s="198"/>
      <c r="F19" s="226" t="s">
        <v>8</v>
      </c>
      <c r="G19" s="205" t="s">
        <v>8</v>
      </c>
      <c r="H19" s="339" t="s">
        <v>8</v>
      </c>
      <c r="I19" s="169"/>
    </row>
    <row r="20" spans="2:11" x14ac:dyDescent="0.25">
      <c r="B20" s="196"/>
      <c r="C20" s="197"/>
      <c r="D20" s="168"/>
      <c r="E20" s="168"/>
      <c r="F20" s="226" t="s">
        <v>8</v>
      </c>
      <c r="G20" s="227" t="s">
        <v>8</v>
      </c>
      <c r="H20" s="313" t="s">
        <v>8</v>
      </c>
      <c r="I20" s="169"/>
    </row>
    <row r="21" spans="2:11" ht="15.75" thickBot="1" x14ac:dyDescent="0.3">
      <c r="B21" s="207"/>
      <c r="C21" s="208"/>
      <c r="D21" s="209"/>
      <c r="E21" s="209"/>
      <c r="F21" s="209"/>
      <c r="G21" s="228" t="s">
        <v>8</v>
      </c>
      <c r="H21" s="209"/>
      <c r="I21" s="210"/>
    </row>
    <row r="23" spans="2:11" x14ac:dyDescent="0.25">
      <c r="G23" s="215" t="s">
        <v>8</v>
      </c>
      <c r="I23" s="161"/>
    </row>
    <row r="24" spans="2:11" s="164" customFormat="1" x14ac:dyDescent="0.25">
      <c r="C24" s="211"/>
      <c r="I24" s="229"/>
      <c r="J24" s="162"/>
      <c r="K24" s="162"/>
    </row>
    <row r="25" spans="2:11" x14ac:dyDescent="0.25">
      <c r="G25" s="230" t="s">
        <v>8</v>
      </c>
      <c r="H25" s="335" t="s">
        <v>8</v>
      </c>
    </row>
    <row r="26" spans="2:11" x14ac:dyDescent="0.25">
      <c r="B26" s="162"/>
      <c r="C26" s="160"/>
      <c r="D26" s="162"/>
      <c r="E26" s="162"/>
      <c r="F26" s="162"/>
      <c r="G26" s="162"/>
      <c r="H26" s="162"/>
    </row>
    <row r="27" spans="2:11" x14ac:dyDescent="0.25">
      <c r="B27" s="162"/>
      <c r="C27" s="160"/>
      <c r="D27" s="162"/>
      <c r="E27" s="162"/>
      <c r="F27" s="162"/>
      <c r="G27" s="162"/>
      <c r="H27" s="335" t="s">
        <v>8</v>
      </c>
    </row>
    <row r="28" spans="2:11" s="164" customFormat="1" x14ac:dyDescent="0.25">
      <c r="C28" s="211"/>
      <c r="H28" s="212"/>
      <c r="J28" s="162"/>
      <c r="K28" s="162"/>
    </row>
    <row r="29" spans="2:11" s="164" customFormat="1" x14ac:dyDescent="0.25">
      <c r="C29" s="211"/>
      <c r="H29" s="212"/>
      <c r="J29" s="162"/>
      <c r="K29" s="162"/>
    </row>
  </sheetData>
  <pageMargins left="0.35433070866141736" right="0.19685039370078741" top="1.4960629921259843" bottom="0.31496062992125984" header="0.6692913385826772" footer="0.23622047244094491"/>
  <pageSetup scale="85" orientation="landscape" r:id="rId1"/>
  <headerFooter>
    <oddHeader>&amp;C&amp;"Arial,Negrita"&amp;12CONDOMINIO TORRE ROHRMOSER
Conciliacion Bancaria Cta. u$   931484489 Bac San jose
Octubre  31  de  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"/>
  <sheetViews>
    <sheetView workbookViewId="0"/>
  </sheetViews>
  <sheetFormatPr baseColWidth="10" defaultRowHeight="12.75" x14ac:dyDescent="0.2"/>
  <sheetData/>
  <phoneticPr fontId="47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2.75" x14ac:dyDescent="0.2"/>
  <sheetData/>
  <phoneticPr fontId="47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pane xSplit="6" ySplit="1" topLeftCell="J2" activePane="bottomRight" state="frozenSplit"/>
      <selection pane="topRight" activeCell="G1" sqref="G1"/>
      <selection pane="bottomLeft" activeCell="A2" sqref="A2"/>
      <selection pane="bottomRight" activeCell="N44" sqref="N44"/>
    </sheetView>
  </sheetViews>
  <sheetFormatPr baseColWidth="10" defaultRowHeight="15" x14ac:dyDescent="0.25"/>
  <cols>
    <col min="1" max="5" width="3" style="252" customWidth="1"/>
    <col min="6" max="6" width="21.28515625" style="252" customWidth="1"/>
    <col min="7" max="8" width="10.85546875" style="253" bestFit="1" customWidth="1"/>
    <col min="9" max="9" width="11.5703125" style="253" customWidth="1"/>
    <col min="10" max="10" width="10.85546875" style="253" bestFit="1" customWidth="1"/>
    <col min="11" max="11" width="11.42578125" style="253" customWidth="1"/>
    <col min="12" max="12" width="11.5703125" style="253" customWidth="1"/>
    <col min="13" max="13" width="10.85546875" style="253" customWidth="1"/>
    <col min="14" max="14" width="13.28515625" style="253" customWidth="1"/>
    <col min="15" max="15" width="12.42578125" style="312" customWidth="1"/>
    <col min="16" max="17" width="11.28515625" style="247" customWidth="1"/>
    <col min="18" max="19" width="12" style="269" customWidth="1"/>
    <col min="20" max="20" width="11.42578125" style="247" customWidth="1"/>
    <col min="21" max="21" width="17.140625" style="247" customWidth="1"/>
    <col min="22" max="16384" width="11.42578125" style="247"/>
  </cols>
  <sheetData>
    <row r="1" spans="1:21" s="245" customFormat="1" ht="15.75" thickBot="1" x14ac:dyDescent="0.3">
      <c r="A1" s="270"/>
      <c r="B1" s="271"/>
      <c r="C1" s="271"/>
      <c r="D1" s="271"/>
      <c r="E1" s="271"/>
      <c r="F1" s="271"/>
      <c r="G1" s="271" t="s">
        <v>137</v>
      </c>
      <c r="H1" s="271" t="s">
        <v>138</v>
      </c>
      <c r="I1" s="271" t="s">
        <v>139</v>
      </c>
      <c r="J1" s="271" t="s">
        <v>140</v>
      </c>
      <c r="K1" s="271" t="s">
        <v>141</v>
      </c>
      <c r="L1" s="271" t="s">
        <v>142</v>
      </c>
      <c r="M1" s="271" t="s">
        <v>143</v>
      </c>
      <c r="N1" s="271" t="s">
        <v>191</v>
      </c>
      <c r="O1" s="271" t="s">
        <v>192</v>
      </c>
      <c r="P1" s="271" t="s">
        <v>197</v>
      </c>
      <c r="Q1" s="271" t="s">
        <v>198</v>
      </c>
      <c r="R1" s="271" t="s">
        <v>199</v>
      </c>
      <c r="S1" s="271" t="s">
        <v>203</v>
      </c>
      <c r="T1" s="272" t="s">
        <v>349</v>
      </c>
    </row>
    <row r="2" spans="1:21" x14ac:dyDescent="0.25">
      <c r="A2" s="257" t="s">
        <v>170</v>
      </c>
      <c r="B2" s="258"/>
      <c r="C2" s="258"/>
      <c r="D2" s="258"/>
      <c r="E2" s="258"/>
      <c r="F2" s="25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59"/>
    </row>
    <row r="3" spans="1:21" hidden="1" x14ac:dyDescent="0.25">
      <c r="A3" s="257"/>
      <c r="B3" s="258" t="s">
        <v>0</v>
      </c>
      <c r="C3" s="258"/>
      <c r="D3" s="258"/>
      <c r="E3" s="258"/>
      <c r="F3" s="25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59"/>
    </row>
    <row r="4" spans="1:21" hidden="1" x14ac:dyDescent="0.25">
      <c r="A4" s="257"/>
      <c r="B4" s="258"/>
      <c r="C4" s="258" t="s">
        <v>1</v>
      </c>
      <c r="D4" s="258"/>
      <c r="E4" s="258"/>
      <c r="F4" s="25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59"/>
    </row>
    <row r="5" spans="1:21" x14ac:dyDescent="0.25">
      <c r="A5" s="257"/>
      <c r="B5" s="258"/>
      <c r="C5" s="258"/>
      <c r="D5" s="258" t="s">
        <v>144</v>
      </c>
      <c r="E5" s="258"/>
      <c r="F5" s="25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59"/>
    </row>
    <row r="6" spans="1:21" x14ac:dyDescent="0.25">
      <c r="A6" s="257"/>
      <c r="B6" s="258"/>
      <c r="C6" s="258"/>
      <c r="D6" s="258"/>
      <c r="E6" s="258" t="s">
        <v>145</v>
      </c>
      <c r="F6" s="25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59"/>
    </row>
    <row r="7" spans="1:21" x14ac:dyDescent="0.25">
      <c r="A7" s="257"/>
      <c r="B7" s="258"/>
      <c r="C7" s="258"/>
      <c r="D7" s="258"/>
      <c r="E7" s="258"/>
      <c r="F7" s="258" t="s">
        <v>146</v>
      </c>
      <c r="G7" s="248">
        <v>23648912.57</v>
      </c>
      <c r="H7" s="248">
        <v>24989532.670000002</v>
      </c>
      <c r="I7" s="248">
        <v>23431859.559999999</v>
      </c>
      <c r="J7" s="248">
        <v>24673168.710000001</v>
      </c>
      <c r="K7" s="248">
        <v>24037929.710000001</v>
      </c>
      <c r="L7" s="248">
        <v>23182790.25</v>
      </c>
      <c r="M7" s="248">
        <v>22362965.68</v>
      </c>
      <c r="N7" s="248">
        <v>24422044.620000001</v>
      </c>
      <c r="O7" s="248">
        <v>20332892.039999999</v>
      </c>
      <c r="P7" s="248">
        <v>24591181.73</v>
      </c>
      <c r="Q7" s="248">
        <v>23408256.91</v>
      </c>
      <c r="R7" s="248">
        <v>23556199.710000001</v>
      </c>
      <c r="S7" s="248">
        <v>18082547.93</v>
      </c>
      <c r="T7" s="259">
        <v>17910836.809999999</v>
      </c>
    </row>
    <row r="8" spans="1:21" ht="15.75" thickBot="1" x14ac:dyDescent="0.3">
      <c r="A8" s="257"/>
      <c r="B8" s="258"/>
      <c r="C8" s="258"/>
      <c r="D8" s="258"/>
      <c r="E8" s="258"/>
      <c r="F8" s="258" t="s">
        <v>147</v>
      </c>
      <c r="G8" s="248">
        <v>591692.69999999995</v>
      </c>
      <c r="H8" s="248">
        <v>718336.7</v>
      </c>
      <c r="I8" s="248">
        <v>872590.72</v>
      </c>
      <c r="J8" s="248">
        <v>490800.94</v>
      </c>
      <c r="K8" s="248">
        <v>624298.42000000004</v>
      </c>
      <c r="L8" s="248">
        <v>366696.6</v>
      </c>
      <c r="M8" s="248">
        <v>265571.58</v>
      </c>
      <c r="N8" s="248">
        <v>397561.61</v>
      </c>
      <c r="O8" s="248">
        <v>476937.82</v>
      </c>
      <c r="P8" s="248">
        <v>596847.77</v>
      </c>
      <c r="Q8" s="248">
        <v>586437.4</v>
      </c>
      <c r="R8" s="248">
        <v>386869.87</v>
      </c>
      <c r="S8" s="248">
        <v>518269.4</v>
      </c>
      <c r="T8" s="259">
        <v>519428.25</v>
      </c>
    </row>
    <row r="9" spans="1:21" ht="15.75" thickBot="1" x14ac:dyDescent="0.3">
      <c r="A9" s="263"/>
      <c r="B9" s="264"/>
      <c r="C9" s="264"/>
      <c r="D9" s="264"/>
      <c r="E9" s="264" t="s">
        <v>148</v>
      </c>
      <c r="F9" s="264"/>
      <c r="G9" s="265">
        <f t="shared" ref="G9:M9" si="0">ROUND(SUM(G6:G8),5)</f>
        <v>24240605.27</v>
      </c>
      <c r="H9" s="265">
        <f t="shared" si="0"/>
        <v>25707869.370000001</v>
      </c>
      <c r="I9" s="265">
        <f t="shared" si="0"/>
        <v>24304450.280000001</v>
      </c>
      <c r="J9" s="265">
        <f t="shared" si="0"/>
        <v>25163969.649999999</v>
      </c>
      <c r="K9" s="265">
        <f t="shared" si="0"/>
        <v>24662228.129999999</v>
      </c>
      <c r="L9" s="265">
        <f t="shared" si="0"/>
        <v>23549486.850000001</v>
      </c>
      <c r="M9" s="265">
        <f t="shared" si="0"/>
        <v>22628537.260000002</v>
      </c>
      <c r="N9" s="265">
        <f t="shared" ref="N9" si="1">ROUND(SUM(N6:N8),5)</f>
        <v>24819606.23</v>
      </c>
      <c r="O9" s="265">
        <f>ROUND(SUM(O6:O8),5)</f>
        <v>20809829.859999999</v>
      </c>
      <c r="P9" s="265">
        <f>ROUND(SUM(P6:P8),5)</f>
        <v>25188029.5</v>
      </c>
      <c r="Q9" s="265">
        <v>23994694.309999999</v>
      </c>
      <c r="R9" s="265">
        <f>ROUND(SUM(R6:R8),5)</f>
        <v>23943069.579999998</v>
      </c>
      <c r="S9" s="265">
        <v>18600817.329999998</v>
      </c>
      <c r="T9" s="266">
        <f>ROUND(SUM(T6:T8),5)</f>
        <v>18430265.059999999</v>
      </c>
    </row>
    <row r="10" spans="1:21" ht="30" hidden="1" customHeight="1" thickBot="1" x14ac:dyDescent="0.3">
      <c r="A10" s="257"/>
      <c r="B10" s="258"/>
      <c r="C10" s="258"/>
      <c r="D10" s="258" t="s">
        <v>149</v>
      </c>
      <c r="E10" s="258"/>
      <c r="F10" s="258"/>
      <c r="G10" s="249">
        <f t="shared" ref="G10:M10" si="2">ROUND(G5+G9,5)</f>
        <v>24240605.27</v>
      </c>
      <c r="H10" s="249">
        <f t="shared" si="2"/>
        <v>25707869.370000001</v>
      </c>
      <c r="I10" s="249">
        <f t="shared" si="2"/>
        <v>24304450.280000001</v>
      </c>
      <c r="J10" s="249">
        <f t="shared" si="2"/>
        <v>25163969.649999999</v>
      </c>
      <c r="K10" s="249">
        <f t="shared" si="2"/>
        <v>24662228.129999999</v>
      </c>
      <c r="L10" s="249">
        <f t="shared" si="2"/>
        <v>23549486.850000001</v>
      </c>
      <c r="M10" s="249">
        <f t="shared" si="2"/>
        <v>22628537.260000002</v>
      </c>
      <c r="N10" s="249">
        <f t="shared" ref="N10" si="3">ROUND(N5+N9,5)</f>
        <v>24819606.23</v>
      </c>
      <c r="O10" s="249">
        <f t="shared" ref="O10:P10" si="4">ROUND(O5+O9,5)</f>
        <v>20809829.859999999</v>
      </c>
      <c r="P10" s="249">
        <f t="shared" si="4"/>
        <v>25188029.5</v>
      </c>
      <c r="Q10" s="249">
        <v>23994694.309999999</v>
      </c>
      <c r="R10" s="249">
        <f t="shared" ref="R10:T10" si="5">ROUND(R5+R9,5)</f>
        <v>23943069.579999998</v>
      </c>
      <c r="S10" s="249">
        <v>18600817.329999998</v>
      </c>
      <c r="T10" s="260">
        <f t="shared" si="5"/>
        <v>18430265.059999999</v>
      </c>
    </row>
    <row r="11" spans="1:21" ht="30" hidden="1" customHeight="1" x14ac:dyDescent="0.25">
      <c r="A11" s="257"/>
      <c r="B11" s="258"/>
      <c r="C11" s="258" t="s">
        <v>68</v>
      </c>
      <c r="D11" s="258"/>
      <c r="E11" s="258"/>
      <c r="F11" s="258"/>
      <c r="G11" s="248">
        <f t="shared" ref="G11:M11" si="6">ROUND(G4+G10,5)</f>
        <v>24240605.27</v>
      </c>
      <c r="H11" s="248">
        <f t="shared" si="6"/>
        <v>25707869.370000001</v>
      </c>
      <c r="I11" s="248">
        <f t="shared" si="6"/>
        <v>24304450.280000001</v>
      </c>
      <c r="J11" s="248">
        <f t="shared" si="6"/>
        <v>25163969.649999999</v>
      </c>
      <c r="K11" s="248">
        <f t="shared" si="6"/>
        <v>24662228.129999999</v>
      </c>
      <c r="L11" s="248">
        <f t="shared" si="6"/>
        <v>23549486.850000001</v>
      </c>
      <c r="M11" s="248">
        <f t="shared" si="6"/>
        <v>22628537.260000002</v>
      </c>
      <c r="N11" s="248">
        <f t="shared" ref="N11" si="7">ROUND(N4+N10,5)</f>
        <v>24819606.23</v>
      </c>
      <c r="O11" s="248">
        <f t="shared" ref="O11:P11" si="8">ROUND(O4+O10,5)</f>
        <v>20809829.859999999</v>
      </c>
      <c r="P11" s="248">
        <f t="shared" si="8"/>
        <v>25188029.5</v>
      </c>
      <c r="Q11" s="248">
        <v>23994694.309999999</v>
      </c>
      <c r="R11" s="248">
        <f t="shared" ref="R11:T11" si="9">ROUND(R4+R10,5)</f>
        <v>23943069.579999998</v>
      </c>
      <c r="S11" s="248">
        <v>18600817.329999998</v>
      </c>
      <c r="T11" s="259">
        <f t="shared" si="9"/>
        <v>18430265.059999999</v>
      </c>
    </row>
    <row r="12" spans="1:21" ht="30" hidden="1" customHeight="1" x14ac:dyDescent="0.25">
      <c r="A12" s="257"/>
      <c r="B12" s="258"/>
      <c r="C12" s="258" t="s">
        <v>69</v>
      </c>
      <c r="D12" s="258"/>
      <c r="E12" s="258"/>
      <c r="F12" s="25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59"/>
    </row>
    <row r="13" spans="1:21" x14ac:dyDescent="0.25">
      <c r="A13" s="257"/>
      <c r="B13" s="258"/>
      <c r="C13" s="258"/>
      <c r="D13" s="258" t="s">
        <v>150</v>
      </c>
      <c r="E13" s="258"/>
      <c r="F13" s="25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59"/>
    </row>
    <row r="14" spans="1:21" x14ac:dyDescent="0.25">
      <c r="A14" s="257"/>
      <c r="B14" s="258"/>
      <c r="C14" s="258"/>
      <c r="D14" s="258"/>
      <c r="E14" s="258" t="s">
        <v>151</v>
      </c>
      <c r="F14" s="258"/>
      <c r="G14" s="248">
        <v>3005625.13</v>
      </c>
      <c r="H14" s="248">
        <v>2819805.28</v>
      </c>
      <c r="I14" s="248">
        <v>5584509.71</v>
      </c>
      <c r="J14" s="248">
        <v>5550913.9400000004</v>
      </c>
      <c r="K14" s="248">
        <v>7840671.8600000003</v>
      </c>
      <c r="L14" s="248">
        <v>6680316.1299999999</v>
      </c>
      <c r="M14" s="248">
        <v>6946839.3099999996</v>
      </c>
      <c r="N14" s="248">
        <v>7992939.7199999997</v>
      </c>
      <c r="O14" s="248">
        <v>6562915.5</v>
      </c>
      <c r="P14" s="248">
        <f>5643493.96+39112.21</f>
        <v>5682606.1699999999</v>
      </c>
      <c r="Q14" s="248">
        <v>6200450.4699999988</v>
      </c>
      <c r="R14" s="248">
        <v>6666755.25</v>
      </c>
      <c r="S14" s="248">
        <v>13073770.720000003</v>
      </c>
      <c r="T14" s="259">
        <f>+'2. COBROS'!F125-T16</f>
        <v>12385519.879999999</v>
      </c>
    </row>
    <row r="15" spans="1:21" x14ac:dyDescent="0.25">
      <c r="A15" s="257"/>
      <c r="B15" s="258"/>
      <c r="C15" s="258"/>
      <c r="D15" s="258"/>
      <c r="E15" s="258" t="s">
        <v>152</v>
      </c>
      <c r="F15" s="258"/>
      <c r="G15" s="248">
        <v>280149</v>
      </c>
      <c r="H15" s="248">
        <v>280149</v>
      </c>
      <c r="I15" s="248">
        <v>280149</v>
      </c>
      <c r="J15" s="248">
        <v>138835</v>
      </c>
      <c r="K15" s="248">
        <v>138835</v>
      </c>
      <c r="L15" s="248">
        <v>138835</v>
      </c>
      <c r="M15" s="248">
        <v>138835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59">
        <v>0</v>
      </c>
    </row>
    <row r="16" spans="1:21" ht="15.75" thickBot="1" x14ac:dyDescent="0.3">
      <c r="A16" s="257"/>
      <c r="B16" s="258"/>
      <c r="C16" s="258"/>
      <c r="D16" s="258"/>
      <c r="E16" s="258" t="s">
        <v>153</v>
      </c>
      <c r="F16" s="258"/>
      <c r="G16" s="248">
        <f>78732.76+43224.54</f>
        <v>121957.29999999999</v>
      </c>
      <c r="H16" s="248">
        <v>91122.17</v>
      </c>
      <c r="I16" s="248">
        <v>54993.34</v>
      </c>
      <c r="J16" s="248">
        <v>42566.89</v>
      </c>
      <c r="K16" s="248">
        <v>42566.89</v>
      </c>
      <c r="L16" s="248">
        <v>259219.55</v>
      </c>
      <c r="M16" s="248">
        <v>259219.42</v>
      </c>
      <c r="N16" s="248">
        <v>218976.81</v>
      </c>
      <c r="O16" s="248">
        <v>153936.07999999999</v>
      </c>
      <c r="P16" s="248">
        <v>120050.46</v>
      </c>
      <c r="Q16" s="248">
        <v>94278.38</v>
      </c>
      <c r="R16" s="248">
        <v>64637.42</v>
      </c>
      <c r="S16" s="248">
        <v>64637.42</v>
      </c>
      <c r="T16" s="259">
        <v>16608.96</v>
      </c>
      <c r="U16" s="327"/>
    </row>
    <row r="17" spans="1:21" ht="15.75" thickBot="1" x14ac:dyDescent="0.3">
      <c r="A17" s="263"/>
      <c r="B17" s="264"/>
      <c r="C17" s="264"/>
      <c r="D17" s="264" t="s">
        <v>154</v>
      </c>
      <c r="E17" s="264"/>
      <c r="F17" s="264"/>
      <c r="G17" s="265">
        <f t="shared" ref="G17:N17" si="10">ROUND(SUM(G13:G16),5)</f>
        <v>3407731.43</v>
      </c>
      <c r="H17" s="265">
        <f t="shared" si="10"/>
        <v>3191076.45</v>
      </c>
      <c r="I17" s="265">
        <f t="shared" si="10"/>
        <v>5919652.0499999998</v>
      </c>
      <c r="J17" s="265">
        <f t="shared" si="10"/>
        <v>5732315.8300000001</v>
      </c>
      <c r="K17" s="265">
        <f t="shared" si="10"/>
        <v>8022073.75</v>
      </c>
      <c r="L17" s="265">
        <f t="shared" si="10"/>
        <v>7078370.6799999997</v>
      </c>
      <c r="M17" s="265">
        <f t="shared" si="10"/>
        <v>7344893.7300000004</v>
      </c>
      <c r="N17" s="265">
        <f t="shared" si="10"/>
        <v>8211916.5300000003</v>
      </c>
      <c r="O17" s="265">
        <f t="shared" ref="O17:P17" si="11">ROUND(SUM(O13:O16),5)</f>
        <v>6716851.5800000001</v>
      </c>
      <c r="P17" s="265">
        <f t="shared" si="11"/>
        <v>5802656.6299999999</v>
      </c>
      <c r="Q17" s="265">
        <v>6294728.8499999996</v>
      </c>
      <c r="R17" s="265">
        <f>ROUND(SUM(R13:R16),5)</f>
        <v>6731392.6699999999</v>
      </c>
      <c r="S17" s="265">
        <v>13138408.140000001</v>
      </c>
      <c r="T17" s="266">
        <f>ROUND(SUM(T13:T16),5)</f>
        <v>12402128.84</v>
      </c>
      <c r="U17" s="328"/>
    </row>
    <row r="18" spans="1:21" ht="30" hidden="1" customHeight="1" x14ac:dyDescent="0.25">
      <c r="A18" s="257"/>
      <c r="B18" s="258"/>
      <c r="C18" s="258" t="s">
        <v>2</v>
      </c>
      <c r="D18" s="258"/>
      <c r="E18" s="258"/>
      <c r="F18" s="258"/>
      <c r="G18" s="248">
        <f t="shared" ref="G18:N18" si="12">ROUND(G12+G17,5)</f>
        <v>3407731.43</v>
      </c>
      <c r="H18" s="248">
        <f t="shared" si="12"/>
        <v>3191076.45</v>
      </c>
      <c r="I18" s="248">
        <f t="shared" si="12"/>
        <v>5919652.0499999998</v>
      </c>
      <c r="J18" s="248">
        <f t="shared" si="12"/>
        <v>5732315.8300000001</v>
      </c>
      <c r="K18" s="248">
        <f t="shared" si="12"/>
        <v>8022073.75</v>
      </c>
      <c r="L18" s="248">
        <f t="shared" si="12"/>
        <v>7078370.6799999997</v>
      </c>
      <c r="M18" s="248">
        <f t="shared" si="12"/>
        <v>7344893.7300000004</v>
      </c>
      <c r="N18" s="248">
        <f t="shared" si="12"/>
        <v>8211916.5300000003</v>
      </c>
      <c r="O18" s="248">
        <f t="shared" ref="O18:P18" si="13">ROUND(O12+O17,5)</f>
        <v>6716851.5800000001</v>
      </c>
      <c r="P18" s="248">
        <f t="shared" si="13"/>
        <v>5802656.6299999999</v>
      </c>
      <c r="Q18" s="248">
        <v>6294728.8499999996</v>
      </c>
      <c r="R18" s="248">
        <f t="shared" ref="R18:T18" si="14">ROUND(R12+R17,5)</f>
        <v>6731392.6699999999</v>
      </c>
      <c r="S18" s="248">
        <v>13138408.140000001</v>
      </c>
      <c r="T18" s="259">
        <f t="shared" si="14"/>
        <v>12402128.84</v>
      </c>
    </row>
    <row r="19" spans="1:21" ht="30" hidden="1" customHeight="1" x14ac:dyDescent="0.25">
      <c r="A19" s="257"/>
      <c r="B19" s="258"/>
      <c r="C19" s="258" t="s">
        <v>155</v>
      </c>
      <c r="D19" s="258"/>
      <c r="E19" s="258"/>
      <c r="F19" s="25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59"/>
    </row>
    <row r="20" spans="1:21" ht="21" customHeight="1" x14ac:dyDescent="0.25">
      <c r="A20" s="257"/>
      <c r="B20" s="258"/>
      <c r="C20" s="258"/>
      <c r="D20" s="258" t="s">
        <v>156</v>
      </c>
      <c r="E20" s="258"/>
      <c r="F20" s="258"/>
      <c r="G20" s="248">
        <v>0</v>
      </c>
      <c r="H20" s="248">
        <v>0</v>
      </c>
      <c r="I20" s="248">
        <v>55000</v>
      </c>
      <c r="J20" s="248">
        <v>95000</v>
      </c>
      <c r="K20" s="248">
        <v>95000</v>
      </c>
      <c r="L20" s="248">
        <v>95000</v>
      </c>
      <c r="M20" s="248">
        <v>155500</v>
      </c>
      <c r="N20" s="248">
        <v>155500</v>
      </c>
      <c r="O20" s="248">
        <v>333700</v>
      </c>
      <c r="P20" s="248">
        <v>333700</v>
      </c>
      <c r="Q20" s="248">
        <v>474950</v>
      </c>
      <c r="R20" s="248">
        <v>1108793.3500000001</v>
      </c>
      <c r="S20" s="248">
        <v>1108793.3500000001</v>
      </c>
      <c r="T20" s="259">
        <v>333700</v>
      </c>
      <c r="U20" s="328"/>
    </row>
    <row r="21" spans="1:21" ht="15.75" thickBot="1" x14ac:dyDescent="0.3">
      <c r="A21" s="257"/>
      <c r="B21" s="258"/>
      <c r="C21" s="258"/>
      <c r="D21" s="258" t="s">
        <v>157</v>
      </c>
      <c r="E21" s="258"/>
      <c r="F21" s="258"/>
      <c r="G21" s="248">
        <v>157056.66</v>
      </c>
      <c r="H21" s="248">
        <v>147047.22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931356</v>
      </c>
      <c r="Q21" s="248">
        <v>1062301.94</v>
      </c>
      <c r="R21" s="248">
        <v>59650.01</v>
      </c>
      <c r="S21" s="248">
        <v>59650.01</v>
      </c>
      <c r="T21" s="259">
        <v>59650.01</v>
      </c>
      <c r="U21" s="328"/>
    </row>
    <row r="22" spans="1:21" ht="15.75" thickBot="1" x14ac:dyDescent="0.3">
      <c r="A22" s="263"/>
      <c r="B22" s="264"/>
      <c r="C22" s="264" t="s">
        <v>158</v>
      </c>
      <c r="D22" s="264"/>
      <c r="E22" s="264"/>
      <c r="F22" s="264"/>
      <c r="G22" s="265">
        <f t="shared" ref="G22:M22" si="15">ROUND(SUM(G19:G21),5)</f>
        <v>157056.66</v>
      </c>
      <c r="H22" s="265">
        <f t="shared" si="15"/>
        <v>147047.22</v>
      </c>
      <c r="I22" s="265">
        <f t="shared" si="15"/>
        <v>55000</v>
      </c>
      <c r="J22" s="265">
        <f t="shared" si="15"/>
        <v>95000</v>
      </c>
      <c r="K22" s="265">
        <f t="shared" si="15"/>
        <v>95000</v>
      </c>
      <c r="L22" s="265">
        <f t="shared" si="15"/>
        <v>95000</v>
      </c>
      <c r="M22" s="265">
        <f t="shared" si="15"/>
        <v>155500</v>
      </c>
      <c r="N22" s="265">
        <f t="shared" ref="N22" si="16">ROUND(SUM(N19:N21),5)</f>
        <v>155500</v>
      </c>
      <c r="O22" s="265">
        <f t="shared" ref="O22:P22" si="17">ROUND(SUM(O19:O21),5)</f>
        <v>333700</v>
      </c>
      <c r="P22" s="265">
        <f t="shared" si="17"/>
        <v>1265056</v>
      </c>
      <c r="Q22" s="265">
        <v>1537251.94</v>
      </c>
      <c r="R22" s="265">
        <f t="shared" ref="R22:T22" si="18">ROUND(SUM(R19:R21),5)</f>
        <v>1168443.3600000001</v>
      </c>
      <c r="S22" s="265">
        <v>1168443.3600000001</v>
      </c>
      <c r="T22" s="266">
        <f t="shared" si="18"/>
        <v>393350.01</v>
      </c>
      <c r="U22" s="327"/>
    </row>
    <row r="23" spans="1:21" ht="30" hidden="1" customHeight="1" thickBot="1" x14ac:dyDescent="0.3">
      <c r="A23" s="263"/>
      <c r="B23" s="264" t="s">
        <v>70</v>
      </c>
      <c r="C23" s="264"/>
      <c r="D23" s="264"/>
      <c r="E23" s="264"/>
      <c r="F23" s="264"/>
      <c r="G23" s="265">
        <f t="shared" ref="G23:N23" si="19">ROUND(G3+G11+G18+G22,5)</f>
        <v>27805393.359999999</v>
      </c>
      <c r="H23" s="265">
        <f t="shared" si="19"/>
        <v>29045993.039999999</v>
      </c>
      <c r="I23" s="265">
        <f t="shared" si="19"/>
        <v>30279102.329999998</v>
      </c>
      <c r="J23" s="265">
        <f t="shared" si="19"/>
        <v>30991285.48</v>
      </c>
      <c r="K23" s="265">
        <f t="shared" si="19"/>
        <v>32779301.879999999</v>
      </c>
      <c r="L23" s="265">
        <f t="shared" si="19"/>
        <v>30722857.530000001</v>
      </c>
      <c r="M23" s="265">
        <f t="shared" si="19"/>
        <v>30128930.989999998</v>
      </c>
      <c r="N23" s="265">
        <f t="shared" si="19"/>
        <v>33187022.760000002</v>
      </c>
      <c r="O23" s="265">
        <f t="shared" ref="O23:P23" si="20">ROUND(O3+O11+O18+O22,5)</f>
        <v>27860381.440000001</v>
      </c>
      <c r="P23" s="265">
        <f t="shared" si="20"/>
        <v>32255742.129999999</v>
      </c>
      <c r="Q23" s="265">
        <v>31826675.100000001</v>
      </c>
      <c r="R23" s="265">
        <f t="shared" ref="R23:T23" si="21">ROUND(R3+R11+R18+R22,5)</f>
        <v>31842905.609999999</v>
      </c>
      <c r="S23" s="265">
        <v>32907668.829999998</v>
      </c>
      <c r="T23" s="266">
        <f t="shared" si="21"/>
        <v>31225743.91</v>
      </c>
    </row>
    <row r="24" spans="1:21" s="251" customFormat="1" ht="30" customHeight="1" thickBot="1" x14ac:dyDescent="0.25">
      <c r="A24" s="273" t="s">
        <v>171</v>
      </c>
      <c r="B24" s="267"/>
      <c r="C24" s="267"/>
      <c r="D24" s="267"/>
      <c r="E24" s="267"/>
      <c r="F24" s="267"/>
      <c r="G24" s="268">
        <f t="shared" ref="G24:N24" si="22">ROUND(G2+G23,5)</f>
        <v>27805393.359999999</v>
      </c>
      <c r="H24" s="268">
        <f t="shared" si="22"/>
        <v>29045993.039999999</v>
      </c>
      <c r="I24" s="268">
        <f t="shared" si="22"/>
        <v>30279102.329999998</v>
      </c>
      <c r="J24" s="268">
        <f t="shared" si="22"/>
        <v>30991285.48</v>
      </c>
      <c r="K24" s="268">
        <f t="shared" si="22"/>
        <v>32779301.879999999</v>
      </c>
      <c r="L24" s="268">
        <f t="shared" si="22"/>
        <v>30722857.530000001</v>
      </c>
      <c r="M24" s="268">
        <f t="shared" si="22"/>
        <v>30128930.989999998</v>
      </c>
      <c r="N24" s="268">
        <f t="shared" si="22"/>
        <v>33187022.760000002</v>
      </c>
      <c r="O24" s="268">
        <f t="shared" ref="O24:P24" si="23">ROUND(O2+O23,5)</f>
        <v>27860381.440000001</v>
      </c>
      <c r="P24" s="268">
        <f t="shared" si="23"/>
        <v>32255742.129999999</v>
      </c>
      <c r="Q24" s="268">
        <v>31826675.100000001</v>
      </c>
      <c r="R24" s="268">
        <f t="shared" ref="R24:T24" si="24">ROUND(R2+R23,5)</f>
        <v>31842905.609999999</v>
      </c>
      <c r="S24" s="268">
        <v>32907668.829999998</v>
      </c>
      <c r="T24" s="274">
        <f t="shared" si="24"/>
        <v>31225743.91</v>
      </c>
    </row>
    <row r="25" spans="1:21" ht="25.5" customHeight="1" thickTop="1" x14ac:dyDescent="0.25">
      <c r="A25" s="257" t="s">
        <v>172</v>
      </c>
      <c r="B25" s="258"/>
      <c r="C25" s="258"/>
      <c r="D25" s="258"/>
      <c r="E25" s="258"/>
      <c r="F25" s="25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59"/>
    </row>
    <row r="26" spans="1:21" x14ac:dyDescent="0.25">
      <c r="A26" s="257"/>
      <c r="B26" s="258" t="s">
        <v>173</v>
      </c>
      <c r="C26" s="258"/>
      <c r="D26" s="258"/>
      <c r="E26" s="258"/>
      <c r="F26" s="25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59"/>
    </row>
    <row r="27" spans="1:21" x14ac:dyDescent="0.25">
      <c r="A27" s="257"/>
      <c r="B27" s="258"/>
      <c r="C27" s="258" t="s">
        <v>159</v>
      </c>
      <c r="D27" s="258"/>
      <c r="E27" s="258"/>
      <c r="F27" s="25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59"/>
    </row>
    <row r="28" spans="1:21" x14ac:dyDescent="0.25">
      <c r="A28" s="257"/>
      <c r="B28" s="258"/>
      <c r="C28" s="258"/>
      <c r="D28" s="258" t="s">
        <v>174</v>
      </c>
      <c r="E28" s="258"/>
      <c r="F28" s="25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59"/>
    </row>
    <row r="29" spans="1:21" ht="15.75" thickBot="1" x14ac:dyDescent="0.3">
      <c r="A29" s="257"/>
      <c r="B29" s="258"/>
      <c r="C29" s="258"/>
      <c r="D29" s="258" t="s">
        <v>160</v>
      </c>
      <c r="E29" s="279"/>
      <c r="F29" s="258"/>
      <c r="G29" s="249">
        <v>200</v>
      </c>
      <c r="H29" s="249">
        <v>2200</v>
      </c>
      <c r="I29" s="249">
        <v>1438600</v>
      </c>
      <c r="J29" s="249">
        <v>765500</v>
      </c>
      <c r="K29" s="249">
        <v>754135</v>
      </c>
      <c r="L29" s="249">
        <v>666500</v>
      </c>
      <c r="M29" s="249">
        <v>1000</v>
      </c>
      <c r="N29" s="249">
        <v>1000</v>
      </c>
      <c r="O29" s="249">
        <v>1000</v>
      </c>
      <c r="P29" s="249">
        <v>2847404</v>
      </c>
      <c r="Q29" s="249">
        <v>3575050.1</v>
      </c>
      <c r="R29" s="249">
        <v>3430220.42</v>
      </c>
      <c r="S29" s="249">
        <v>144517.70000000001</v>
      </c>
      <c r="T29" s="260">
        <v>0</v>
      </c>
    </row>
    <row r="30" spans="1:21" ht="15.75" thickBot="1" x14ac:dyDescent="0.3">
      <c r="A30" s="263"/>
      <c r="B30" s="264"/>
      <c r="C30" s="264"/>
      <c r="D30" s="264" t="s">
        <v>161</v>
      </c>
      <c r="E30" s="264"/>
      <c r="F30" s="264"/>
      <c r="G30" s="265">
        <f t="shared" ref="G30:M30" si="25">ROUND(SUM(G28:G29),5)</f>
        <v>200</v>
      </c>
      <c r="H30" s="265">
        <f t="shared" si="25"/>
        <v>2200</v>
      </c>
      <c r="I30" s="265">
        <f t="shared" si="25"/>
        <v>1438600</v>
      </c>
      <c r="J30" s="265">
        <f t="shared" si="25"/>
        <v>765500</v>
      </c>
      <c r="K30" s="265">
        <f t="shared" si="25"/>
        <v>754135</v>
      </c>
      <c r="L30" s="265">
        <f t="shared" si="25"/>
        <v>666500</v>
      </c>
      <c r="M30" s="265">
        <f t="shared" si="25"/>
        <v>1000</v>
      </c>
      <c r="N30" s="265">
        <f t="shared" ref="N30" si="26">ROUND(SUM(N28:N29),5)</f>
        <v>1000</v>
      </c>
      <c r="O30" s="265">
        <f t="shared" ref="O30:P30" si="27">ROUND(SUM(O28:O29),5)</f>
        <v>1000</v>
      </c>
      <c r="P30" s="265">
        <f t="shared" si="27"/>
        <v>2847404</v>
      </c>
      <c r="Q30" s="265">
        <v>3575050.1</v>
      </c>
      <c r="R30" s="265">
        <f t="shared" ref="R30:T30" si="28">ROUND(SUM(R28:R29),5)</f>
        <v>3430220.42</v>
      </c>
      <c r="S30" s="265">
        <v>144517.70000000001</v>
      </c>
      <c r="T30" s="266">
        <f t="shared" si="28"/>
        <v>0</v>
      </c>
    </row>
    <row r="31" spans="1:21" ht="21" customHeight="1" x14ac:dyDescent="0.25">
      <c r="A31" s="257"/>
      <c r="B31" s="258"/>
      <c r="C31" s="258"/>
      <c r="D31" s="258" t="s">
        <v>162</v>
      </c>
      <c r="E31" s="258"/>
      <c r="F31" s="25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59"/>
    </row>
    <row r="32" spans="1:21" x14ac:dyDescent="0.25">
      <c r="A32" s="257"/>
      <c r="B32" s="258"/>
      <c r="C32" s="258"/>
      <c r="D32" s="258"/>
      <c r="E32" s="258" t="s">
        <v>180</v>
      </c>
      <c r="F32" s="258"/>
      <c r="G32" s="248">
        <v>0</v>
      </c>
      <c r="H32" s="248">
        <v>0</v>
      </c>
      <c r="I32" s="248">
        <v>0</v>
      </c>
      <c r="J32" s="248">
        <v>424600</v>
      </c>
      <c r="K32" s="248">
        <v>499600</v>
      </c>
      <c r="L32" s="248">
        <v>299600</v>
      </c>
      <c r="M32" s="248">
        <v>99600</v>
      </c>
      <c r="N32" s="248">
        <v>299600</v>
      </c>
      <c r="O32" s="248">
        <v>199600</v>
      </c>
      <c r="P32" s="248">
        <v>199600</v>
      </c>
      <c r="Q32" s="248">
        <v>299600</v>
      </c>
      <c r="R32" s="248">
        <v>455520</v>
      </c>
      <c r="S32" s="248">
        <v>455520</v>
      </c>
      <c r="T32" s="259">
        <f>234320-3343.9</f>
        <v>230976.1</v>
      </c>
    </row>
    <row r="33" spans="1:20" ht="15.75" thickBot="1" x14ac:dyDescent="0.3">
      <c r="A33" s="257"/>
      <c r="B33" s="258"/>
      <c r="C33" s="258"/>
      <c r="D33" s="258"/>
      <c r="E33" s="258" t="s">
        <v>181</v>
      </c>
      <c r="F33" s="258"/>
      <c r="G33" s="248">
        <v>1421783.2</v>
      </c>
      <c r="H33" s="248">
        <v>1389896.3</v>
      </c>
      <c r="I33" s="248">
        <v>1458433.9</v>
      </c>
      <c r="J33" s="248">
        <v>2212896.9900000002</v>
      </c>
      <c r="K33" s="248">
        <v>1037559.31</v>
      </c>
      <c r="L33" s="248">
        <v>1127277.9099999999</v>
      </c>
      <c r="M33" s="248">
        <v>2355268.2200000002</v>
      </c>
      <c r="N33" s="248">
        <v>1757965.86</v>
      </c>
      <c r="O33" s="248">
        <v>1285923.75</v>
      </c>
      <c r="P33" s="248">
        <v>1413148.73</v>
      </c>
      <c r="Q33" s="248">
        <v>1250763.7000000002</v>
      </c>
      <c r="R33" s="248">
        <v>3111952.32</v>
      </c>
      <c r="S33" s="248">
        <v>2938207.2399999998</v>
      </c>
      <c r="T33" s="259">
        <f>-'2. COBROS'!F145-'2. COBROS'!F148</f>
        <v>2370403.17</v>
      </c>
    </row>
    <row r="34" spans="1:20" ht="15.75" thickBot="1" x14ac:dyDescent="0.3">
      <c r="A34" s="263"/>
      <c r="B34" s="264"/>
      <c r="C34" s="264"/>
      <c r="D34" s="264" t="s">
        <v>163</v>
      </c>
      <c r="E34" s="264"/>
      <c r="F34" s="264"/>
      <c r="G34" s="265">
        <f>SUM(G32:G33)</f>
        <v>1421783.2</v>
      </c>
      <c r="H34" s="265">
        <f t="shared" ref="H34:K34" si="29">SUM(H32:H33)</f>
        <v>1389896.3</v>
      </c>
      <c r="I34" s="265">
        <f t="shared" si="29"/>
        <v>1458433.9</v>
      </c>
      <c r="J34" s="265">
        <f t="shared" si="29"/>
        <v>2637496.9900000002</v>
      </c>
      <c r="K34" s="265">
        <f t="shared" si="29"/>
        <v>1537159.31</v>
      </c>
      <c r="L34" s="265">
        <f t="shared" ref="L34:R34" si="30">+L32+L33</f>
        <v>1426877.91</v>
      </c>
      <c r="M34" s="265">
        <f t="shared" si="30"/>
        <v>2454868.2200000002</v>
      </c>
      <c r="N34" s="265">
        <f t="shared" si="30"/>
        <v>2057565.86</v>
      </c>
      <c r="O34" s="265">
        <f t="shared" si="30"/>
        <v>1485523.75</v>
      </c>
      <c r="P34" s="265">
        <f t="shared" si="30"/>
        <v>1612748.73</v>
      </c>
      <c r="Q34" s="265">
        <v>1550363.7000000002</v>
      </c>
      <c r="R34" s="265">
        <f t="shared" si="30"/>
        <v>3567472.32</v>
      </c>
      <c r="S34" s="265">
        <v>3393727.2399999998</v>
      </c>
      <c r="T34" s="266">
        <f t="shared" ref="T34" si="31">+T32+T33</f>
        <v>2601379.27</v>
      </c>
    </row>
    <row r="35" spans="1:20" ht="30" hidden="1" customHeight="1" thickBot="1" x14ac:dyDescent="0.3">
      <c r="A35" s="263"/>
      <c r="B35" s="264"/>
      <c r="C35" s="264" t="s">
        <v>164</v>
      </c>
      <c r="D35" s="264"/>
      <c r="E35" s="264"/>
      <c r="F35" s="264"/>
      <c r="G35" s="265">
        <f t="shared" ref="G35:M35" si="32">ROUND(G27+G30+G34,5)</f>
        <v>1421983.2</v>
      </c>
      <c r="H35" s="265">
        <f t="shared" si="32"/>
        <v>1392096.3</v>
      </c>
      <c r="I35" s="265">
        <f t="shared" si="32"/>
        <v>2897033.9</v>
      </c>
      <c r="J35" s="265">
        <f t="shared" si="32"/>
        <v>3402996.99</v>
      </c>
      <c r="K35" s="265">
        <f t="shared" si="32"/>
        <v>2291294.31</v>
      </c>
      <c r="L35" s="265">
        <f t="shared" si="32"/>
        <v>2093377.91</v>
      </c>
      <c r="M35" s="265">
        <f t="shared" si="32"/>
        <v>2455868.2200000002</v>
      </c>
      <c r="N35" s="265">
        <f t="shared" ref="N35" si="33">ROUND(N27+N30+N34,5)</f>
        <v>2058565.86</v>
      </c>
      <c r="O35" s="265">
        <f t="shared" ref="O35:P35" si="34">ROUND(O27+O30+O34,5)</f>
        <v>1486523.75</v>
      </c>
      <c r="P35" s="265">
        <f t="shared" si="34"/>
        <v>4460152.7300000004</v>
      </c>
      <c r="Q35" s="265">
        <v>5125413.8</v>
      </c>
      <c r="R35" s="265">
        <f t="shared" ref="R35:T35" si="35">ROUND(R27+R30+R34,5)</f>
        <v>6997692.7400000002</v>
      </c>
      <c r="S35" s="265">
        <v>3538244.94</v>
      </c>
      <c r="T35" s="266">
        <f t="shared" si="35"/>
        <v>2601379.27</v>
      </c>
    </row>
    <row r="36" spans="1:20" ht="30" customHeight="1" thickBot="1" x14ac:dyDescent="0.3">
      <c r="A36" s="263"/>
      <c r="B36" s="264" t="s">
        <v>175</v>
      </c>
      <c r="C36" s="264"/>
      <c r="D36" s="264"/>
      <c r="E36" s="264"/>
      <c r="F36" s="264"/>
      <c r="G36" s="265">
        <f>+G30+G34</f>
        <v>1421983.2</v>
      </c>
      <c r="H36" s="265">
        <f t="shared" ref="H36:M36" si="36">+H30+H34</f>
        <v>1392096.3</v>
      </c>
      <c r="I36" s="265">
        <f t="shared" si="36"/>
        <v>2897033.9</v>
      </c>
      <c r="J36" s="265">
        <f t="shared" si="36"/>
        <v>3402996.99</v>
      </c>
      <c r="K36" s="265">
        <f t="shared" si="36"/>
        <v>2291294.31</v>
      </c>
      <c r="L36" s="265">
        <f t="shared" si="36"/>
        <v>2093377.91</v>
      </c>
      <c r="M36" s="265">
        <f t="shared" si="36"/>
        <v>2455868.2200000002</v>
      </c>
      <c r="N36" s="265">
        <f t="shared" ref="N36" si="37">+N30+N34</f>
        <v>2058565.86</v>
      </c>
      <c r="O36" s="265">
        <f t="shared" ref="O36:P36" si="38">+O30+O34</f>
        <v>1486523.75</v>
      </c>
      <c r="P36" s="265">
        <f t="shared" si="38"/>
        <v>4460152.7300000004</v>
      </c>
      <c r="Q36" s="265">
        <v>5125413.8000000007</v>
      </c>
      <c r="R36" s="265">
        <f t="shared" ref="R36:T36" si="39">+R30+R34</f>
        <v>6997692.7400000002</v>
      </c>
      <c r="S36" s="265">
        <v>3538244.94</v>
      </c>
      <c r="T36" s="266">
        <f t="shared" si="39"/>
        <v>2601379.27</v>
      </c>
    </row>
    <row r="37" spans="1:20" ht="30" customHeight="1" x14ac:dyDescent="0.25">
      <c r="A37" s="257"/>
      <c r="B37" s="258" t="s">
        <v>176</v>
      </c>
      <c r="C37" s="258"/>
      <c r="D37" s="258"/>
      <c r="E37" s="258"/>
      <c r="F37" s="25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59"/>
    </row>
    <row r="38" spans="1:20" x14ac:dyDescent="0.25">
      <c r="A38" s="257"/>
      <c r="B38" s="258"/>
      <c r="C38" s="258" t="s">
        <v>177</v>
      </c>
      <c r="D38" s="258"/>
      <c r="E38" s="258"/>
      <c r="F38" s="258"/>
      <c r="G38" s="248">
        <v>26394195.710000001</v>
      </c>
      <c r="H38" s="248">
        <f>+G40</f>
        <v>26501157.390000001</v>
      </c>
      <c r="I38" s="248">
        <f t="shared" ref="I38:L38" si="40">+H40</f>
        <v>26635519.100000001</v>
      </c>
      <c r="J38" s="248">
        <f t="shared" si="40"/>
        <v>26822739.080000002</v>
      </c>
      <c r="K38" s="248">
        <f t="shared" si="40"/>
        <v>27093398.830000002</v>
      </c>
      <c r="L38" s="248">
        <f t="shared" si="40"/>
        <v>27101115.310000002</v>
      </c>
      <c r="M38" s="248">
        <f>+L40-87357.26</f>
        <v>27631192.09</v>
      </c>
      <c r="N38" s="248">
        <f>+M40</f>
        <v>27635164.350000001</v>
      </c>
      <c r="O38" s="248">
        <f>+N40</f>
        <v>27887435.040000003</v>
      </c>
      <c r="P38" s="248">
        <f>+O40</f>
        <v>28075512.450000003</v>
      </c>
      <c r="Q38" s="248">
        <v>27795589.399999999</v>
      </c>
      <c r="R38" s="248">
        <f>+Q40</f>
        <v>26701261.299999997</v>
      </c>
      <c r="S38" s="248">
        <f>+R40</f>
        <v>29265352.459999997</v>
      </c>
      <c r="T38" s="259">
        <f>+S40</f>
        <v>29369423.889999997</v>
      </c>
    </row>
    <row r="39" spans="1:20" ht="15.75" thickBot="1" x14ac:dyDescent="0.3">
      <c r="A39" s="257"/>
      <c r="B39" s="258"/>
      <c r="C39" s="258" t="s">
        <v>178</v>
      </c>
      <c r="D39" s="258"/>
      <c r="E39" s="258"/>
      <c r="F39" s="258"/>
      <c r="G39" s="248">
        <f>+'Estado Resultados'!G66</f>
        <v>106961.68</v>
      </c>
      <c r="H39" s="248">
        <f>+'Estado Resultados'!H66</f>
        <v>134361.71</v>
      </c>
      <c r="I39" s="248">
        <f>+'Estado Resultados'!I66</f>
        <v>187219.98</v>
      </c>
      <c r="J39" s="248">
        <f>+'Estado Resultados'!J66</f>
        <v>270659.75</v>
      </c>
      <c r="K39" s="248">
        <f>+'Estado Resultados'!K66</f>
        <v>7716.48</v>
      </c>
      <c r="L39" s="248">
        <f>+'Estado Resultados'!L66</f>
        <v>617434.04</v>
      </c>
      <c r="M39" s="248">
        <f>+'Estado Resultados'!M66</f>
        <v>3972.26</v>
      </c>
      <c r="N39" s="248">
        <f>+'Estado Resultados'!N66</f>
        <v>252270.69</v>
      </c>
      <c r="O39" s="248">
        <f>+'Estado Resultados'!O66</f>
        <v>188077.41</v>
      </c>
      <c r="P39" s="248">
        <f>+'Estado Resultados'!P66</f>
        <v>173022.2</v>
      </c>
      <c r="Q39" s="248">
        <v>-1094328.1000000001</v>
      </c>
      <c r="R39" s="248">
        <f>+'Estado Resultados'!R66</f>
        <v>2564091.16</v>
      </c>
      <c r="S39" s="248">
        <v>4524211.0199999996</v>
      </c>
      <c r="T39" s="259">
        <f>+'Estado Resultados'!T66</f>
        <v>2049.5</v>
      </c>
    </row>
    <row r="40" spans="1:20" ht="15.75" thickBot="1" x14ac:dyDescent="0.3">
      <c r="A40" s="263"/>
      <c r="B40" s="264" t="s">
        <v>179</v>
      </c>
      <c r="C40" s="264"/>
      <c r="D40" s="264"/>
      <c r="E40" s="264"/>
      <c r="F40" s="264"/>
      <c r="G40" s="265">
        <f>+G38+G39</f>
        <v>26501157.390000001</v>
      </c>
      <c r="H40" s="265">
        <f t="shared" ref="H40:L40" si="41">+H38+H39</f>
        <v>26635519.100000001</v>
      </c>
      <c r="I40" s="265">
        <f t="shared" si="41"/>
        <v>26822739.080000002</v>
      </c>
      <c r="J40" s="265">
        <f t="shared" si="41"/>
        <v>27093398.830000002</v>
      </c>
      <c r="K40" s="265">
        <f t="shared" si="41"/>
        <v>27101115.310000002</v>
      </c>
      <c r="L40" s="265">
        <f t="shared" si="41"/>
        <v>27718549.350000001</v>
      </c>
      <c r="M40" s="265">
        <f>SUM(M38:M39)</f>
        <v>27635164.350000001</v>
      </c>
      <c r="N40" s="265">
        <f>SUM(N38:N39)</f>
        <v>27887435.040000003</v>
      </c>
      <c r="O40" s="265">
        <f>SUM(O38:O39)</f>
        <v>28075512.450000003</v>
      </c>
      <c r="P40" s="265">
        <f>SUM(P38:P39)</f>
        <v>28248534.650000002</v>
      </c>
      <c r="Q40" s="265">
        <v>26701261.299999997</v>
      </c>
      <c r="R40" s="265">
        <f>SUM(R38:R39)</f>
        <v>29265352.459999997</v>
      </c>
      <c r="S40" s="265">
        <v>29369423.889999997</v>
      </c>
      <c r="T40" s="266">
        <f>SUM(T38:T39)</f>
        <v>29371473.389999997</v>
      </c>
    </row>
    <row r="41" spans="1:20" s="251" customFormat="1" ht="30" customHeight="1" thickBot="1" x14ac:dyDescent="0.25">
      <c r="A41" s="275" t="s">
        <v>165</v>
      </c>
      <c r="B41" s="276"/>
      <c r="C41" s="276"/>
      <c r="D41" s="276"/>
      <c r="E41" s="276"/>
      <c r="F41" s="276"/>
      <c r="G41" s="277">
        <f>+G36+G40</f>
        <v>27923140.59</v>
      </c>
      <c r="H41" s="277">
        <f t="shared" ref="H41:L41" si="42">+H36+H40</f>
        <v>28027615.400000002</v>
      </c>
      <c r="I41" s="277">
        <f t="shared" si="42"/>
        <v>29719772.98</v>
      </c>
      <c r="J41" s="277">
        <f t="shared" si="42"/>
        <v>30496395.82</v>
      </c>
      <c r="K41" s="277">
        <f t="shared" si="42"/>
        <v>29392409.620000001</v>
      </c>
      <c r="L41" s="277">
        <f t="shared" si="42"/>
        <v>29811927.260000002</v>
      </c>
      <c r="M41" s="277">
        <f>+M36+M40</f>
        <v>30091032.57</v>
      </c>
      <c r="N41" s="277">
        <f>+N36+N40</f>
        <v>29946000.900000002</v>
      </c>
      <c r="O41" s="277">
        <f>+O36+O40</f>
        <v>29562036.200000003</v>
      </c>
      <c r="P41" s="277">
        <f>+P36+P40</f>
        <v>32708687.380000003</v>
      </c>
      <c r="Q41" s="277">
        <v>31826675.099999998</v>
      </c>
      <c r="R41" s="277">
        <f>+R36+R40</f>
        <v>36263045.199999996</v>
      </c>
      <c r="S41" s="277">
        <v>32907668.829999998</v>
      </c>
      <c r="T41" s="278">
        <f>+T36+T40</f>
        <v>31972852.659999996</v>
      </c>
    </row>
    <row r="42" spans="1:20" x14ac:dyDescent="0.25">
      <c r="A42" s="261"/>
      <c r="B42" s="279"/>
      <c r="C42" s="279"/>
      <c r="D42" s="279"/>
      <c r="E42" s="279"/>
      <c r="F42" s="279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1"/>
    </row>
    <row r="43" spans="1:20" x14ac:dyDescent="0.25">
      <c r="A43" s="261"/>
      <c r="B43" s="279"/>
      <c r="C43" s="279"/>
      <c r="D43" s="279"/>
      <c r="E43" s="279"/>
      <c r="F43" s="279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1"/>
    </row>
    <row r="44" spans="1:20" ht="15.75" thickBot="1" x14ac:dyDescent="0.3">
      <c r="A44" s="282"/>
      <c r="B44" s="283"/>
      <c r="C44" s="283"/>
      <c r="D44" s="283"/>
      <c r="E44" s="283"/>
      <c r="F44" s="283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5"/>
    </row>
    <row r="46" spans="1:20" x14ac:dyDescent="0.25">
      <c r="G46" s="269">
        <f>+G41-G24</f>
        <v>117747.23000000045</v>
      </c>
      <c r="H46" s="269">
        <f t="shared" ref="H46:N46" si="43">+H41-H24</f>
        <v>-1018377.6399999969</v>
      </c>
      <c r="I46" s="269">
        <f t="shared" si="43"/>
        <v>-559329.34999999776</v>
      </c>
      <c r="J46" s="269">
        <f t="shared" si="43"/>
        <v>-494889.66000000015</v>
      </c>
      <c r="K46" s="269">
        <f t="shared" si="43"/>
        <v>-3386892.2599999979</v>
      </c>
      <c r="L46" s="269">
        <f t="shared" si="43"/>
        <v>-910930.26999999955</v>
      </c>
      <c r="M46" s="269">
        <f t="shared" si="43"/>
        <v>-37898.419999998063</v>
      </c>
      <c r="N46" s="269">
        <f t="shared" si="43"/>
        <v>-3241021.8599999994</v>
      </c>
      <c r="O46" s="269">
        <f t="shared" ref="O46:T46" si="44">+O41-O24</f>
        <v>1701654.7600000016</v>
      </c>
      <c r="P46" s="269">
        <f t="shared" si="44"/>
        <v>452945.25000000373</v>
      </c>
      <c r="Q46" s="269"/>
      <c r="R46" s="269">
        <f t="shared" si="44"/>
        <v>4420139.5899999961</v>
      </c>
      <c r="S46" s="269">
        <v>0</v>
      </c>
      <c r="T46" s="269">
        <f t="shared" si="44"/>
        <v>747108.74999999627</v>
      </c>
    </row>
  </sheetData>
  <pageMargins left="0.47244094488188981" right="0.19685039370078741" top="1.1023622047244095" bottom="0.47244094488188981" header="0.51181102362204722" footer="0.31496062992125984"/>
  <pageSetup scale="65" orientation="landscape" horizontalDpi="4294967294" verticalDpi="0" r:id="rId1"/>
  <headerFooter>
    <oddHeader xml:space="preserve">&amp;C&amp;"Arial,Negrita"&amp;12 CONDOMINIO TORRE ROHRMOSER
&amp;14 Balance General Comparativo (Expresado en Colones)
Octubre  31 de  2019 &amp;10 </oddHeader>
    <oddFooter xml:space="preserve">&amp;R&amp;"Arial,Negrita"&amp;8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B5" sqref="B5"/>
    </sheetView>
  </sheetViews>
  <sheetFormatPr baseColWidth="10" defaultRowHeight="15" x14ac:dyDescent="0.25"/>
  <cols>
    <col min="1" max="1" width="31.28515625" style="129" customWidth="1"/>
    <col min="2" max="2" width="13.7109375" style="129" customWidth="1"/>
    <col min="3" max="3" width="11.42578125" style="129"/>
    <col min="4" max="4" width="16.28515625" style="129" bestFit="1" customWidth="1"/>
    <col min="5" max="5" width="13.85546875" style="129" bestFit="1" customWidth="1"/>
    <col min="6" max="6" width="16.85546875" style="129" customWidth="1"/>
    <col min="7" max="16384" width="11.42578125" style="129"/>
  </cols>
  <sheetData>
    <row r="1" spans="1:6" ht="15.75" thickBot="1" x14ac:dyDescent="0.3">
      <c r="A1" s="156" t="s">
        <v>60</v>
      </c>
      <c r="B1" s="157">
        <v>43739</v>
      </c>
    </row>
    <row r="2" spans="1:6" ht="10.15" customHeight="1" x14ac:dyDescent="0.25"/>
    <row r="3" spans="1:6" x14ac:dyDescent="0.25">
      <c r="A3" s="129" t="s">
        <v>59</v>
      </c>
      <c r="B3" s="148">
        <f>+'Balance General'!T9</f>
        <v>18430265.059999999</v>
      </c>
    </row>
    <row r="4" spans="1:6" x14ac:dyDescent="0.25">
      <c r="A4" s="129" t="s">
        <v>58</v>
      </c>
      <c r="B4" s="148">
        <f>+'Balance General'!T17</f>
        <v>12402128.84</v>
      </c>
    </row>
    <row r="5" spans="1:6" x14ac:dyDescent="0.25">
      <c r="A5" s="129" t="s">
        <v>57</v>
      </c>
      <c r="B5" s="148">
        <f>+'Balance General'!T33</f>
        <v>2370403.17</v>
      </c>
      <c r="C5" s="145"/>
      <c r="D5" s="145"/>
    </row>
    <row r="6" spans="1:6" x14ac:dyDescent="0.25">
      <c r="A6" s="129" t="s">
        <v>56</v>
      </c>
      <c r="B6" s="148">
        <f>+'Balance General'!T30</f>
        <v>0</v>
      </c>
      <c r="C6" s="145"/>
      <c r="D6" s="145"/>
    </row>
    <row r="7" spans="1:6" x14ac:dyDescent="0.25">
      <c r="A7" s="150" t="s">
        <v>55</v>
      </c>
      <c r="B7" s="149">
        <f>+B3+B4-B5-B6</f>
        <v>28461990.729999997</v>
      </c>
      <c r="C7" s="145"/>
      <c r="D7" s="145"/>
    </row>
    <row r="8" spans="1:6" x14ac:dyDescent="0.25">
      <c r="B8" s="148"/>
      <c r="C8" s="145"/>
      <c r="D8" s="145"/>
    </row>
    <row r="9" spans="1:6" ht="30" x14ac:dyDescent="0.25">
      <c r="A9" s="147" t="s">
        <v>47</v>
      </c>
      <c r="B9" s="146">
        <f>+B7-B4</f>
        <v>16059861.889999997</v>
      </c>
      <c r="C9" s="145"/>
      <c r="D9" s="145"/>
    </row>
    <row r="10" spans="1:6" ht="15.75" thickBot="1" x14ac:dyDescent="0.3"/>
    <row r="11" spans="1:6" x14ac:dyDescent="0.25">
      <c r="A11" s="344" t="s">
        <v>54</v>
      </c>
      <c r="B11" s="345"/>
      <c r="C11" s="345"/>
      <c r="D11" s="345"/>
      <c r="E11" s="345"/>
      <c r="F11" s="346"/>
    </row>
    <row r="12" spans="1:6" ht="28.9" customHeight="1" x14ac:dyDescent="0.25">
      <c r="A12" s="347"/>
      <c r="B12" s="348"/>
      <c r="C12" s="348"/>
      <c r="D12" s="348"/>
      <c r="E12" s="348"/>
      <c r="F12" s="349"/>
    </row>
    <row r="13" spans="1:6" ht="30" x14ac:dyDescent="0.25">
      <c r="A13" s="144" t="s">
        <v>53</v>
      </c>
      <c r="B13" s="143" t="s">
        <v>52</v>
      </c>
      <c r="C13" s="142" t="s">
        <v>51</v>
      </c>
      <c r="D13" s="143" t="s">
        <v>50</v>
      </c>
      <c r="E13" s="142" t="s">
        <v>49</v>
      </c>
      <c r="F13" s="141" t="s">
        <v>48</v>
      </c>
    </row>
    <row r="14" spans="1:6" x14ac:dyDescent="0.25">
      <c r="A14" s="139" t="s">
        <v>8</v>
      </c>
      <c r="B14" s="138">
        <v>3</v>
      </c>
      <c r="C14" s="140">
        <v>0</v>
      </c>
      <c r="D14" s="140">
        <f t="shared" ref="D14:D20" si="0">+C14*B14</f>
        <v>0</v>
      </c>
      <c r="E14" s="140">
        <v>0</v>
      </c>
      <c r="F14" s="137">
        <f t="shared" ref="F14:F21" si="1">+IF(E14&gt;D14,0,D14-E14)</f>
        <v>0</v>
      </c>
    </row>
    <row r="15" spans="1:6" x14ac:dyDescent="0.25">
      <c r="A15" s="139"/>
      <c r="B15" s="138"/>
      <c r="C15" s="138"/>
      <c r="D15" s="140">
        <f t="shared" si="0"/>
        <v>0</v>
      </c>
      <c r="E15" s="138"/>
      <c r="F15" s="137">
        <f t="shared" si="1"/>
        <v>0</v>
      </c>
    </row>
    <row r="16" spans="1:6" x14ac:dyDescent="0.25">
      <c r="A16" s="139"/>
      <c r="B16" s="138"/>
      <c r="C16" s="138"/>
      <c r="D16" s="140">
        <f t="shared" si="0"/>
        <v>0</v>
      </c>
      <c r="E16" s="138"/>
      <c r="F16" s="137">
        <f t="shared" si="1"/>
        <v>0</v>
      </c>
    </row>
    <row r="17" spans="1:6" x14ac:dyDescent="0.25">
      <c r="A17" s="139"/>
      <c r="B17" s="138"/>
      <c r="C17" s="138"/>
      <c r="D17" s="140">
        <f t="shared" si="0"/>
        <v>0</v>
      </c>
      <c r="E17" s="138"/>
      <c r="F17" s="137">
        <f t="shared" si="1"/>
        <v>0</v>
      </c>
    </row>
    <row r="18" spans="1:6" x14ac:dyDescent="0.25">
      <c r="A18" s="139"/>
      <c r="B18" s="138"/>
      <c r="C18" s="138"/>
      <c r="D18" s="140">
        <f t="shared" si="0"/>
        <v>0</v>
      </c>
      <c r="E18" s="138"/>
      <c r="F18" s="137">
        <f t="shared" si="1"/>
        <v>0</v>
      </c>
    </row>
    <row r="19" spans="1:6" x14ac:dyDescent="0.25">
      <c r="A19" s="139"/>
      <c r="B19" s="138"/>
      <c r="C19" s="138"/>
      <c r="D19" s="140">
        <f t="shared" si="0"/>
        <v>0</v>
      </c>
      <c r="E19" s="138"/>
      <c r="F19" s="137">
        <f t="shared" si="1"/>
        <v>0</v>
      </c>
    </row>
    <row r="20" spans="1:6" x14ac:dyDescent="0.25">
      <c r="A20" s="139"/>
      <c r="B20" s="138"/>
      <c r="C20" s="138"/>
      <c r="D20" s="140">
        <f t="shared" si="0"/>
        <v>0</v>
      </c>
      <c r="E20" s="138"/>
      <c r="F20" s="137">
        <f t="shared" si="1"/>
        <v>0</v>
      </c>
    </row>
    <row r="21" spans="1:6" x14ac:dyDescent="0.25">
      <c r="A21" s="139"/>
      <c r="B21" s="138"/>
      <c r="C21" s="138"/>
      <c r="D21" s="138"/>
      <c r="E21" s="138"/>
      <c r="F21" s="137">
        <f t="shared" si="1"/>
        <v>0</v>
      </c>
    </row>
    <row r="22" spans="1:6" ht="15.75" thickBot="1" x14ac:dyDescent="0.3">
      <c r="A22" s="136"/>
      <c r="B22" s="135"/>
      <c r="C22" s="135"/>
      <c r="D22" s="134" t="s">
        <v>3</v>
      </c>
      <c r="E22" s="133">
        <f>SUM(E14:E21)</f>
        <v>0</v>
      </c>
      <c r="F22" s="132">
        <f>SUM(F14:F21)</f>
        <v>0</v>
      </c>
    </row>
    <row r="24" spans="1:6" ht="28.9" customHeight="1" x14ac:dyDescent="0.25">
      <c r="A24" s="350" t="s">
        <v>47</v>
      </c>
      <c r="B24" s="350"/>
      <c r="C24" s="350"/>
      <c r="D24" s="350"/>
      <c r="E24" s="131"/>
      <c r="F24" s="130">
        <f>+B9-E22</f>
        <v>16059861.889999997</v>
      </c>
    </row>
  </sheetData>
  <mergeCells count="2">
    <mergeCell ref="A11:F12"/>
    <mergeCell ref="A24:D24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55"/>
  <sheetViews>
    <sheetView zoomScaleNormal="100" workbookViewId="0">
      <pane xSplit="1" ySplit="3" topLeftCell="B112" activePane="bottomRight" state="frozenSplit"/>
      <selection activeCell="E88" sqref="E88"/>
      <selection pane="topRight" activeCell="E88" sqref="E88"/>
      <selection pane="bottomLeft" activeCell="E88" sqref="E88"/>
      <selection pane="bottomRight" activeCell="B155" sqref="B155"/>
    </sheetView>
  </sheetViews>
  <sheetFormatPr baseColWidth="10" defaultRowHeight="12.75" x14ac:dyDescent="0.2"/>
  <cols>
    <col min="1" max="1" width="32.42578125" style="2" customWidth="1"/>
    <col min="2" max="2" width="19.28515625" style="3" customWidth="1"/>
    <col min="3" max="3" width="15.42578125" style="3" customWidth="1"/>
    <col min="4" max="4" width="15.5703125" style="3" customWidth="1"/>
    <col min="5" max="5" width="14.5703125" style="3" customWidth="1"/>
    <col min="6" max="6" width="14.7109375" style="3" bestFit="1" customWidth="1"/>
    <col min="7" max="7" width="12.28515625" bestFit="1" customWidth="1"/>
    <col min="9" max="9" width="12.85546875" bestFit="1" customWidth="1"/>
  </cols>
  <sheetData>
    <row r="1" spans="1:6" ht="13.5" thickBot="1" x14ac:dyDescent="0.25">
      <c r="A1" s="351" t="s">
        <v>9</v>
      </c>
      <c r="B1" s="352"/>
      <c r="C1" s="352"/>
      <c r="D1" s="352"/>
      <c r="E1" s="352"/>
      <c r="F1" s="353"/>
    </row>
    <row r="2" spans="1:6" ht="5.25" customHeight="1" thickBot="1" x14ac:dyDescent="0.25">
      <c r="A2" s="83"/>
      <c r="B2" s="84"/>
      <c r="C2" s="84"/>
      <c r="D2" s="84"/>
      <c r="E2" s="84"/>
      <c r="F2" s="85"/>
    </row>
    <row r="3" spans="1:6" s="1" customFormat="1" ht="13.5" thickBot="1" x14ac:dyDescent="0.25">
      <c r="A3" s="314" t="s">
        <v>183</v>
      </c>
      <c r="B3" s="315" t="s">
        <v>7</v>
      </c>
      <c r="C3" s="315" t="s">
        <v>11</v>
      </c>
      <c r="D3" s="315" t="s">
        <v>12</v>
      </c>
      <c r="E3" s="315" t="s">
        <v>13</v>
      </c>
      <c r="F3" s="316" t="s">
        <v>3</v>
      </c>
    </row>
    <row r="4" spans="1:6" s="1" customFormat="1" x14ac:dyDescent="0.2">
      <c r="A4" s="238" t="s">
        <v>207</v>
      </c>
      <c r="B4" s="75">
        <v>0.06</v>
      </c>
      <c r="C4" s="75">
        <v>0</v>
      </c>
      <c r="D4" s="75">
        <v>0</v>
      </c>
      <c r="E4" s="75">
        <v>0.01</v>
      </c>
      <c r="F4" s="237">
        <f>ROUND(SUM(B4:E4),5)</f>
        <v>7.0000000000000007E-2</v>
      </c>
    </row>
    <row r="5" spans="1:6" s="1" customFormat="1" x14ac:dyDescent="0.2">
      <c r="A5" s="238" t="s">
        <v>328</v>
      </c>
      <c r="B5" s="75">
        <v>0.21</v>
      </c>
      <c r="C5" s="75">
        <v>0</v>
      </c>
      <c r="D5" s="75">
        <v>0</v>
      </c>
      <c r="E5" s="75">
        <v>0</v>
      </c>
      <c r="F5" s="237">
        <f>ROUND(SUM(B5:E5),5)</f>
        <v>0.21</v>
      </c>
    </row>
    <row r="6" spans="1:6" s="1" customFormat="1" x14ac:dyDescent="0.2">
      <c r="A6" s="238" t="s">
        <v>271</v>
      </c>
      <c r="B6" s="75">
        <v>601.11</v>
      </c>
      <c r="C6" s="75">
        <v>0</v>
      </c>
      <c r="D6" s="75">
        <v>0</v>
      </c>
      <c r="E6" s="75">
        <v>0</v>
      </c>
      <c r="F6" s="237">
        <f>ROUND(SUM(B6:E6),5)</f>
        <v>601.11</v>
      </c>
    </row>
    <row r="7" spans="1:6" s="1" customFormat="1" x14ac:dyDescent="0.2">
      <c r="A7" s="238" t="s">
        <v>545</v>
      </c>
      <c r="B7" s="75">
        <v>1276</v>
      </c>
      <c r="C7" s="75">
        <v>0</v>
      </c>
      <c r="D7" s="75">
        <v>0</v>
      </c>
      <c r="E7" s="75">
        <v>0</v>
      </c>
      <c r="F7" s="237">
        <f>ROUND(SUM(B7:E7),5)</f>
        <v>1276</v>
      </c>
    </row>
    <row r="8" spans="1:6" s="1" customFormat="1" x14ac:dyDescent="0.2">
      <c r="A8" s="238" t="s">
        <v>252</v>
      </c>
      <c r="B8" s="75">
        <v>2968.4</v>
      </c>
      <c r="C8" s="75">
        <v>0</v>
      </c>
      <c r="D8" s="75">
        <v>0</v>
      </c>
      <c r="E8" s="75">
        <v>0</v>
      </c>
      <c r="F8" s="237">
        <f>ROUND(SUM(B8:E8),5)</f>
        <v>2968.4</v>
      </c>
    </row>
    <row r="9" spans="1:6" s="1" customFormat="1" x14ac:dyDescent="0.2">
      <c r="A9" s="238" t="s">
        <v>254</v>
      </c>
      <c r="B9" s="75">
        <v>3200</v>
      </c>
      <c r="C9" s="75">
        <v>0</v>
      </c>
      <c r="D9" s="75">
        <v>0</v>
      </c>
      <c r="E9" s="75">
        <v>0</v>
      </c>
      <c r="F9" s="237">
        <f>ROUND(SUM(B9:E9),5)</f>
        <v>3200</v>
      </c>
    </row>
    <row r="10" spans="1:6" s="1" customFormat="1" x14ac:dyDescent="0.2">
      <c r="A10" s="238" t="s">
        <v>563</v>
      </c>
      <c r="B10" s="75">
        <v>3200</v>
      </c>
      <c r="C10" s="75">
        <v>0</v>
      </c>
      <c r="D10" s="75">
        <v>0</v>
      </c>
      <c r="E10" s="75">
        <v>0</v>
      </c>
      <c r="F10" s="237">
        <f>ROUND(SUM(B10:E10),5)</f>
        <v>3200</v>
      </c>
    </row>
    <row r="11" spans="1:6" s="1" customFormat="1" x14ac:dyDescent="0.2">
      <c r="A11" s="238" t="s">
        <v>268</v>
      </c>
      <c r="B11" s="75">
        <v>3532</v>
      </c>
      <c r="C11" s="75">
        <v>0</v>
      </c>
      <c r="D11" s="75">
        <v>0</v>
      </c>
      <c r="E11" s="75">
        <v>0</v>
      </c>
      <c r="F11" s="237">
        <f>ROUND(SUM(B11:E11),5)</f>
        <v>3532</v>
      </c>
    </row>
    <row r="12" spans="1:6" s="1" customFormat="1" x14ac:dyDescent="0.2">
      <c r="A12" s="238" t="s">
        <v>234</v>
      </c>
      <c r="B12" s="75">
        <v>4061</v>
      </c>
      <c r="C12" s="75">
        <v>0</v>
      </c>
      <c r="D12" s="75">
        <v>0</v>
      </c>
      <c r="E12" s="75">
        <v>0</v>
      </c>
      <c r="F12" s="237">
        <f>ROUND(SUM(B12:E12),5)</f>
        <v>4061</v>
      </c>
    </row>
    <row r="13" spans="1:6" s="1" customFormat="1" x14ac:dyDescent="0.2">
      <c r="A13" s="238" t="s">
        <v>564</v>
      </c>
      <c r="B13" s="75">
        <v>4476</v>
      </c>
      <c r="C13" s="75">
        <v>0</v>
      </c>
      <c r="D13" s="75">
        <v>0</v>
      </c>
      <c r="E13" s="75">
        <v>0</v>
      </c>
      <c r="F13" s="237">
        <f>ROUND(SUM(B13:E13),5)</f>
        <v>4476</v>
      </c>
    </row>
    <row r="14" spans="1:6" s="1" customFormat="1" x14ac:dyDescent="0.2">
      <c r="A14" s="238" t="s">
        <v>256</v>
      </c>
      <c r="B14" s="75">
        <v>4476</v>
      </c>
      <c r="C14" s="75">
        <v>0</v>
      </c>
      <c r="D14" s="75">
        <v>0</v>
      </c>
      <c r="E14" s="75">
        <v>0</v>
      </c>
      <c r="F14" s="237">
        <f>ROUND(SUM(B14:E14),5)</f>
        <v>4476</v>
      </c>
    </row>
    <row r="15" spans="1:6" s="1" customFormat="1" x14ac:dyDescent="0.2">
      <c r="A15" s="238" t="s">
        <v>258</v>
      </c>
      <c r="B15" s="75">
        <v>0</v>
      </c>
      <c r="C15" s="75">
        <v>5114</v>
      </c>
      <c r="D15" s="75">
        <v>0</v>
      </c>
      <c r="E15" s="75">
        <v>0</v>
      </c>
      <c r="F15" s="237">
        <f>ROUND(SUM(B15:E15),5)</f>
        <v>5114</v>
      </c>
    </row>
    <row r="16" spans="1:6" s="1" customFormat="1" x14ac:dyDescent="0.2">
      <c r="A16" s="238" t="s">
        <v>214</v>
      </c>
      <c r="B16" s="75">
        <v>5742</v>
      </c>
      <c r="C16" s="75">
        <v>0</v>
      </c>
      <c r="D16" s="75">
        <v>0</v>
      </c>
      <c r="E16" s="75">
        <v>0</v>
      </c>
      <c r="F16" s="237">
        <f>ROUND(SUM(B16:E16),5)</f>
        <v>5742</v>
      </c>
    </row>
    <row r="17" spans="1:6" s="1" customFormat="1" x14ac:dyDescent="0.2">
      <c r="A17" s="238" t="s">
        <v>444</v>
      </c>
      <c r="B17" s="75">
        <v>0</v>
      </c>
      <c r="C17" s="75">
        <v>5752</v>
      </c>
      <c r="D17" s="75">
        <v>0</v>
      </c>
      <c r="E17" s="75">
        <v>0</v>
      </c>
      <c r="F17" s="237">
        <f>ROUND(SUM(B17:E17),5)</f>
        <v>5752</v>
      </c>
    </row>
    <row r="18" spans="1:6" s="1" customFormat="1" x14ac:dyDescent="0.2">
      <c r="A18" s="238" t="s">
        <v>257</v>
      </c>
      <c r="B18" s="75">
        <v>5752</v>
      </c>
      <c r="C18" s="75">
        <v>0</v>
      </c>
      <c r="D18" s="75">
        <v>0</v>
      </c>
      <c r="E18" s="75">
        <v>0</v>
      </c>
      <c r="F18" s="237">
        <f>ROUND(SUM(B18:E18),5)</f>
        <v>5752</v>
      </c>
    </row>
    <row r="19" spans="1:6" s="1" customFormat="1" x14ac:dyDescent="0.2">
      <c r="A19" s="238" t="s">
        <v>261</v>
      </c>
      <c r="B19" s="75">
        <v>3200</v>
      </c>
      <c r="C19" s="75">
        <v>2909.63</v>
      </c>
      <c r="D19" s="75">
        <v>0</v>
      </c>
      <c r="E19" s="75">
        <v>0</v>
      </c>
      <c r="F19" s="237">
        <f>ROUND(SUM(B19:E19),5)</f>
        <v>6109.63</v>
      </c>
    </row>
    <row r="20" spans="1:6" s="1" customFormat="1" x14ac:dyDescent="0.2">
      <c r="A20" s="238" t="s">
        <v>241</v>
      </c>
      <c r="B20" s="75">
        <v>6390</v>
      </c>
      <c r="C20" s="75">
        <v>0</v>
      </c>
      <c r="D20" s="75">
        <v>0</v>
      </c>
      <c r="E20" s="75">
        <v>0</v>
      </c>
      <c r="F20" s="237">
        <f>ROUND(SUM(B20:E20),5)</f>
        <v>6390</v>
      </c>
    </row>
    <row r="21" spans="1:6" s="1" customFormat="1" x14ac:dyDescent="0.2">
      <c r="A21" s="238" t="s">
        <v>253</v>
      </c>
      <c r="B21" s="75">
        <v>3200</v>
      </c>
      <c r="C21" s="75">
        <v>3200</v>
      </c>
      <c r="D21" s="75">
        <v>0</v>
      </c>
      <c r="E21" s="75">
        <v>0</v>
      </c>
      <c r="F21" s="237">
        <f>ROUND(SUM(B21:E21),5)</f>
        <v>6400</v>
      </c>
    </row>
    <row r="22" spans="1:6" s="1" customFormat="1" x14ac:dyDescent="0.2">
      <c r="A22" s="238" t="s">
        <v>246</v>
      </c>
      <c r="B22" s="75">
        <v>6818</v>
      </c>
      <c r="C22" s="75">
        <v>0</v>
      </c>
      <c r="D22" s="75">
        <v>0</v>
      </c>
      <c r="E22" s="75">
        <v>0</v>
      </c>
      <c r="F22" s="237">
        <f>ROUND(SUM(B22:E22),5)</f>
        <v>6818</v>
      </c>
    </row>
    <row r="23" spans="1:6" s="1" customFormat="1" x14ac:dyDescent="0.2">
      <c r="A23" s="238" t="s">
        <v>228</v>
      </c>
      <c r="B23" s="75">
        <v>3200</v>
      </c>
      <c r="C23" s="75">
        <v>3200</v>
      </c>
      <c r="D23" s="75">
        <v>0</v>
      </c>
      <c r="E23" s="75">
        <v>507.4</v>
      </c>
      <c r="F23" s="237">
        <f>ROUND(SUM(B23:E23),5)</f>
        <v>6907.4</v>
      </c>
    </row>
    <row r="24" spans="1:6" s="1" customFormat="1" x14ac:dyDescent="0.2">
      <c r="A24" s="238" t="s">
        <v>565</v>
      </c>
      <c r="B24" s="75">
        <v>8304</v>
      </c>
      <c r="C24" s="75">
        <v>0</v>
      </c>
      <c r="D24" s="75">
        <v>0</v>
      </c>
      <c r="E24" s="75">
        <v>0</v>
      </c>
      <c r="F24" s="237">
        <f>ROUND(SUM(B24:E24),5)</f>
        <v>8304</v>
      </c>
    </row>
    <row r="25" spans="1:6" s="1" customFormat="1" x14ac:dyDescent="0.2">
      <c r="A25" s="238" t="s">
        <v>212</v>
      </c>
      <c r="B25" s="75">
        <v>5752</v>
      </c>
      <c r="C25" s="75">
        <v>3278.72</v>
      </c>
      <c r="D25" s="75">
        <v>0</v>
      </c>
      <c r="E25" s="75">
        <v>0</v>
      </c>
      <c r="F25" s="237">
        <f>ROUND(SUM(B25:E25),5)</f>
        <v>9030.7199999999993</v>
      </c>
    </row>
    <row r="26" spans="1:6" s="1" customFormat="1" x14ac:dyDescent="0.2">
      <c r="A26" s="238" t="s">
        <v>229</v>
      </c>
      <c r="B26" s="75">
        <v>9579</v>
      </c>
      <c r="C26" s="75">
        <v>0</v>
      </c>
      <c r="D26" s="75">
        <v>0</v>
      </c>
      <c r="E26" s="75">
        <v>-3</v>
      </c>
      <c r="F26" s="237">
        <f>ROUND(SUM(B26:E26),5)</f>
        <v>9576</v>
      </c>
    </row>
    <row r="27" spans="1:6" s="1" customFormat="1" x14ac:dyDescent="0.2">
      <c r="A27" s="238" t="s">
        <v>255</v>
      </c>
      <c r="B27" s="75">
        <v>6390</v>
      </c>
      <c r="C27" s="75">
        <v>3814</v>
      </c>
      <c r="D27" s="75">
        <v>0</v>
      </c>
      <c r="E27" s="75">
        <v>0</v>
      </c>
      <c r="F27" s="237">
        <f>ROUND(SUM(B27:E27),5)</f>
        <v>10204</v>
      </c>
    </row>
    <row r="28" spans="1:6" s="1" customFormat="1" x14ac:dyDescent="0.2">
      <c r="A28" s="238" t="s">
        <v>262</v>
      </c>
      <c r="B28" s="75">
        <v>0</v>
      </c>
      <c r="C28" s="75">
        <v>10429.69</v>
      </c>
      <c r="D28" s="75">
        <v>0</v>
      </c>
      <c r="E28" s="75">
        <v>0</v>
      </c>
      <c r="F28" s="237">
        <f>ROUND(SUM(B28:E28),5)</f>
        <v>10429.69</v>
      </c>
    </row>
    <row r="29" spans="1:6" s="1" customFormat="1" x14ac:dyDescent="0.2">
      <c r="A29" s="238" t="s">
        <v>232</v>
      </c>
      <c r="B29" s="75">
        <v>11309.53</v>
      </c>
      <c r="C29" s="75">
        <v>0</v>
      </c>
      <c r="D29" s="75">
        <v>0</v>
      </c>
      <c r="E29" s="75">
        <v>0</v>
      </c>
      <c r="F29" s="237">
        <f>ROUND(SUM(B29:E29),5)</f>
        <v>11309.53</v>
      </c>
    </row>
    <row r="30" spans="1:6" s="1" customFormat="1" x14ac:dyDescent="0.2">
      <c r="A30" s="238" t="s">
        <v>213</v>
      </c>
      <c r="B30" s="75">
        <v>11494</v>
      </c>
      <c r="C30" s="75">
        <v>0</v>
      </c>
      <c r="D30" s="75">
        <v>0</v>
      </c>
      <c r="E30" s="75">
        <v>0</v>
      </c>
      <c r="F30" s="237">
        <f>ROUND(SUM(B30:E30),5)</f>
        <v>11494</v>
      </c>
    </row>
    <row r="31" spans="1:6" s="1" customFormat="1" x14ac:dyDescent="0.2">
      <c r="A31" s="238" t="s">
        <v>260</v>
      </c>
      <c r="B31" s="75">
        <v>3838</v>
      </c>
      <c r="C31" s="75">
        <v>3838</v>
      </c>
      <c r="D31" s="75">
        <v>3838</v>
      </c>
      <c r="E31" s="75">
        <v>0</v>
      </c>
      <c r="F31" s="237">
        <f>ROUND(SUM(B31:E31),5)</f>
        <v>11514</v>
      </c>
    </row>
    <row r="32" spans="1:6" s="1" customFormat="1" x14ac:dyDescent="0.2">
      <c r="A32" s="238" t="s">
        <v>412</v>
      </c>
      <c r="B32" s="75">
        <v>11877</v>
      </c>
      <c r="C32" s="75">
        <v>0</v>
      </c>
      <c r="D32" s="75">
        <v>0</v>
      </c>
      <c r="E32" s="75">
        <v>0</v>
      </c>
      <c r="F32" s="237">
        <f>ROUND(SUM(B32:E32),5)</f>
        <v>11877</v>
      </c>
    </row>
    <row r="33" spans="1:6" s="1" customFormat="1" x14ac:dyDescent="0.2">
      <c r="A33" s="238" t="s">
        <v>217</v>
      </c>
      <c r="B33" s="75">
        <v>12142</v>
      </c>
      <c r="C33" s="75">
        <v>0</v>
      </c>
      <c r="D33" s="75">
        <v>0</v>
      </c>
      <c r="E33" s="75">
        <v>0</v>
      </c>
      <c r="F33" s="237">
        <f>ROUND(SUM(B33:E33),5)</f>
        <v>12142</v>
      </c>
    </row>
    <row r="34" spans="1:6" s="1" customFormat="1" x14ac:dyDescent="0.2">
      <c r="A34" s="238" t="s">
        <v>265</v>
      </c>
      <c r="B34" s="75">
        <v>0</v>
      </c>
      <c r="C34" s="75">
        <v>3876.78</v>
      </c>
      <c r="D34" s="75">
        <v>0</v>
      </c>
      <c r="E34" s="75">
        <v>9041.6299999999992</v>
      </c>
      <c r="F34" s="237">
        <f>ROUND(SUM(B34:E34),5)</f>
        <v>12918.41</v>
      </c>
    </row>
    <row r="35" spans="1:6" s="1" customFormat="1" x14ac:dyDescent="0.2">
      <c r="A35" s="238" t="s">
        <v>211</v>
      </c>
      <c r="B35" s="75">
        <v>5752</v>
      </c>
      <c r="C35" s="75">
        <v>0</v>
      </c>
      <c r="D35" s="75">
        <v>5752</v>
      </c>
      <c r="E35" s="75">
        <v>2602</v>
      </c>
      <c r="F35" s="237">
        <f>ROUND(SUM(B35:E35),5)</f>
        <v>14106</v>
      </c>
    </row>
    <row r="36" spans="1:6" s="1" customFormat="1" x14ac:dyDescent="0.2">
      <c r="A36" s="238" t="s">
        <v>264</v>
      </c>
      <c r="B36" s="75">
        <v>4476</v>
      </c>
      <c r="C36" s="75">
        <v>3809.14</v>
      </c>
      <c r="D36" s="75">
        <v>0</v>
      </c>
      <c r="E36" s="75">
        <v>6320</v>
      </c>
      <c r="F36" s="237">
        <f>ROUND(SUM(B36:E36),5)</f>
        <v>14605.14</v>
      </c>
    </row>
    <row r="37" spans="1:6" s="1" customFormat="1" x14ac:dyDescent="0.2">
      <c r="A37" s="238" t="s">
        <v>263</v>
      </c>
      <c r="B37" s="75">
        <v>5752</v>
      </c>
      <c r="C37" s="75">
        <v>3838</v>
      </c>
      <c r="D37" s="75">
        <v>3838</v>
      </c>
      <c r="E37" s="75">
        <v>3838</v>
      </c>
      <c r="F37" s="237">
        <f>ROUND(SUM(B37:E37),5)</f>
        <v>17266</v>
      </c>
    </row>
    <row r="38" spans="1:6" s="1" customFormat="1" x14ac:dyDescent="0.2">
      <c r="A38" s="238" t="s">
        <v>209</v>
      </c>
      <c r="B38" s="75">
        <v>18938.46</v>
      </c>
      <c r="C38" s="75">
        <v>0</v>
      </c>
      <c r="D38" s="75">
        <v>0</v>
      </c>
      <c r="E38" s="75">
        <v>0</v>
      </c>
      <c r="F38" s="237">
        <f>ROUND(SUM(B38:E38),5)</f>
        <v>18938.46</v>
      </c>
    </row>
    <row r="39" spans="1:6" s="1" customFormat="1" x14ac:dyDescent="0.2">
      <c r="A39" s="238" t="s">
        <v>208</v>
      </c>
      <c r="B39" s="75">
        <v>22601</v>
      </c>
      <c r="C39" s="75">
        <v>0</v>
      </c>
      <c r="D39" s="75">
        <v>0</v>
      </c>
      <c r="E39" s="75">
        <v>-20</v>
      </c>
      <c r="F39" s="237">
        <f>ROUND(SUM(B39:E39),5)</f>
        <v>22581</v>
      </c>
    </row>
    <row r="40" spans="1:6" s="1" customFormat="1" x14ac:dyDescent="0.2">
      <c r="A40" s="238" t="s">
        <v>269</v>
      </c>
      <c r="B40" s="75">
        <v>3200</v>
      </c>
      <c r="C40" s="75">
        <v>3838</v>
      </c>
      <c r="D40" s="75">
        <v>17246</v>
      </c>
      <c r="E40" s="75">
        <v>0</v>
      </c>
      <c r="F40" s="237">
        <f>ROUND(SUM(B40:E40),5)</f>
        <v>24284</v>
      </c>
    </row>
    <row r="41" spans="1:6" s="1" customFormat="1" x14ac:dyDescent="0.2">
      <c r="A41" s="238" t="s">
        <v>267</v>
      </c>
      <c r="B41" s="75">
        <v>7028</v>
      </c>
      <c r="C41" s="75">
        <v>6390</v>
      </c>
      <c r="D41" s="75">
        <v>6390</v>
      </c>
      <c r="E41" s="75">
        <v>6389.97</v>
      </c>
      <c r="F41" s="237">
        <f>ROUND(SUM(B41:E41),5)</f>
        <v>26197.97</v>
      </c>
    </row>
    <row r="42" spans="1:6" s="1" customFormat="1" x14ac:dyDescent="0.2">
      <c r="A42" s="238" t="s">
        <v>266</v>
      </c>
      <c r="B42" s="75">
        <v>10218</v>
      </c>
      <c r="C42" s="75">
        <v>9580</v>
      </c>
      <c r="D42" s="75">
        <v>8942</v>
      </c>
      <c r="E42" s="75">
        <v>0</v>
      </c>
      <c r="F42" s="237">
        <f>ROUND(SUM(B42:E42),5)</f>
        <v>28740</v>
      </c>
    </row>
    <row r="43" spans="1:6" s="1" customFormat="1" x14ac:dyDescent="0.2">
      <c r="A43" s="238" t="s">
        <v>215</v>
      </c>
      <c r="B43" s="75">
        <v>0</v>
      </c>
      <c r="C43" s="75">
        <v>3200</v>
      </c>
      <c r="D43" s="75">
        <v>4476</v>
      </c>
      <c r="E43" s="75">
        <v>22384.45</v>
      </c>
      <c r="F43" s="237">
        <f>ROUND(SUM(B43:E43),5)</f>
        <v>30060.45</v>
      </c>
    </row>
    <row r="44" spans="1:6" s="1" customFormat="1" x14ac:dyDescent="0.2">
      <c r="A44" s="238" t="s">
        <v>205</v>
      </c>
      <c r="B44" s="75">
        <v>0</v>
      </c>
      <c r="C44" s="75">
        <v>0</v>
      </c>
      <c r="D44" s="75">
        <v>3200</v>
      </c>
      <c r="E44" s="75">
        <v>31822.02</v>
      </c>
      <c r="F44" s="237">
        <f>ROUND(SUM(B44:E44),5)</f>
        <v>35022.019999999997</v>
      </c>
    </row>
    <row r="45" spans="1:6" s="1" customFormat="1" x14ac:dyDescent="0.2">
      <c r="A45" s="238" t="s">
        <v>222</v>
      </c>
      <c r="B45" s="75">
        <v>36450.449999999997</v>
      </c>
      <c r="C45" s="75">
        <v>0</v>
      </c>
      <c r="D45" s="75">
        <v>0</v>
      </c>
      <c r="E45" s="75">
        <v>0</v>
      </c>
      <c r="F45" s="237">
        <f>ROUND(SUM(B45:E45),5)</f>
        <v>36450.449999999997</v>
      </c>
    </row>
    <row r="46" spans="1:6" s="1" customFormat="1" x14ac:dyDescent="0.2">
      <c r="A46" s="238" t="s">
        <v>270</v>
      </c>
      <c r="B46" s="75">
        <v>10856</v>
      </c>
      <c r="C46" s="75">
        <v>9605.2199999999993</v>
      </c>
      <c r="D46" s="75">
        <v>10856</v>
      </c>
      <c r="E46" s="75">
        <v>8181.14</v>
      </c>
      <c r="F46" s="237">
        <f>ROUND(SUM(B46:E46),5)</f>
        <v>39498.36</v>
      </c>
    </row>
    <row r="47" spans="1:6" s="1" customFormat="1" x14ac:dyDescent="0.2">
      <c r="A47" s="238" t="s">
        <v>237</v>
      </c>
      <c r="B47" s="75">
        <v>40241.5</v>
      </c>
      <c r="C47" s="75">
        <v>0</v>
      </c>
      <c r="D47" s="75">
        <v>0</v>
      </c>
      <c r="E47" s="75">
        <v>0</v>
      </c>
      <c r="F47" s="237">
        <f>ROUND(SUM(B47:E47),5)</f>
        <v>40241.5</v>
      </c>
    </row>
    <row r="48" spans="1:6" s="1" customFormat="1" x14ac:dyDescent="0.2">
      <c r="A48" s="238" t="s">
        <v>272</v>
      </c>
      <c r="B48" s="75">
        <v>4476</v>
      </c>
      <c r="C48" s="75">
        <v>11494</v>
      </c>
      <c r="D48" s="75">
        <v>14025</v>
      </c>
      <c r="E48" s="75">
        <v>12060</v>
      </c>
      <c r="F48" s="237">
        <f>ROUND(SUM(B48:E48),5)</f>
        <v>42055</v>
      </c>
    </row>
    <row r="49" spans="1:6" s="1" customFormat="1" x14ac:dyDescent="0.2">
      <c r="A49" s="238" t="s">
        <v>273</v>
      </c>
      <c r="B49" s="75">
        <v>7666</v>
      </c>
      <c r="C49" s="75">
        <v>0</v>
      </c>
      <c r="D49" s="75">
        <v>8942</v>
      </c>
      <c r="E49" s="75">
        <v>28677.96</v>
      </c>
      <c r="F49" s="237">
        <f>ROUND(SUM(B49:E49),5)</f>
        <v>45285.96</v>
      </c>
    </row>
    <row r="50" spans="1:6" s="1" customFormat="1" x14ac:dyDescent="0.2">
      <c r="A50" s="238" t="s">
        <v>274</v>
      </c>
      <c r="B50" s="75">
        <v>3200</v>
      </c>
      <c r="C50" s="75">
        <v>4399.03</v>
      </c>
      <c r="D50" s="75">
        <v>9580</v>
      </c>
      <c r="E50" s="75">
        <v>33947.019999999997</v>
      </c>
      <c r="F50" s="237">
        <f>ROUND(SUM(B50:E50),5)</f>
        <v>51126.05</v>
      </c>
    </row>
    <row r="51" spans="1:6" s="1" customFormat="1" x14ac:dyDescent="0.2">
      <c r="A51" s="238" t="s">
        <v>227</v>
      </c>
      <c r="B51" s="75">
        <v>51472</v>
      </c>
      <c r="C51" s="75">
        <v>0</v>
      </c>
      <c r="D51" s="75">
        <v>0</v>
      </c>
      <c r="E51" s="75">
        <v>0</v>
      </c>
      <c r="F51" s="237">
        <f>ROUND(SUM(B51:E51),5)</f>
        <v>51472</v>
      </c>
    </row>
    <row r="52" spans="1:6" s="1" customFormat="1" x14ac:dyDescent="0.2">
      <c r="A52" s="238" t="s">
        <v>276</v>
      </c>
      <c r="B52" s="75">
        <v>7028</v>
      </c>
      <c r="C52" s="75">
        <v>7574.82</v>
      </c>
      <c r="D52" s="75">
        <v>5752</v>
      </c>
      <c r="E52" s="75">
        <v>36304.14</v>
      </c>
      <c r="F52" s="237">
        <f>ROUND(SUM(B52:E52),5)</f>
        <v>56658.96</v>
      </c>
    </row>
    <row r="53" spans="1:6" s="1" customFormat="1" x14ac:dyDescent="0.2">
      <c r="A53" s="238" t="s">
        <v>279</v>
      </c>
      <c r="B53" s="75">
        <v>25760</v>
      </c>
      <c r="C53" s="75">
        <v>25760</v>
      </c>
      <c r="D53" s="75">
        <v>5653.5</v>
      </c>
      <c r="E53" s="75">
        <v>0</v>
      </c>
      <c r="F53" s="237">
        <f>ROUND(SUM(B53:E53),5)</f>
        <v>57173.5</v>
      </c>
    </row>
    <row r="54" spans="1:6" s="1" customFormat="1" x14ac:dyDescent="0.2">
      <c r="A54" s="238" t="s">
        <v>281</v>
      </c>
      <c r="B54" s="75">
        <v>57463</v>
      </c>
      <c r="C54" s="75">
        <v>0</v>
      </c>
      <c r="D54" s="75">
        <v>0</v>
      </c>
      <c r="E54" s="75">
        <v>0</v>
      </c>
      <c r="F54" s="237">
        <f>ROUND(SUM(B54:E54),5)</f>
        <v>57463</v>
      </c>
    </row>
    <row r="55" spans="1:6" s="1" customFormat="1" x14ac:dyDescent="0.2">
      <c r="A55" s="238" t="s">
        <v>280</v>
      </c>
      <c r="B55" s="75">
        <v>57463</v>
      </c>
      <c r="C55" s="75">
        <v>0</v>
      </c>
      <c r="D55" s="75">
        <v>0</v>
      </c>
      <c r="E55" s="75">
        <v>0</v>
      </c>
      <c r="F55" s="237">
        <f>ROUND(SUM(B55:E55),5)</f>
        <v>57463</v>
      </c>
    </row>
    <row r="56" spans="1:6" s="1" customFormat="1" x14ac:dyDescent="0.2">
      <c r="A56" s="238" t="s">
        <v>224</v>
      </c>
      <c r="B56" s="75">
        <v>-1</v>
      </c>
      <c r="C56" s="75">
        <v>59339</v>
      </c>
      <c r="D56" s="75">
        <v>0</v>
      </c>
      <c r="E56" s="75">
        <v>0</v>
      </c>
      <c r="F56" s="237">
        <f>ROUND(SUM(B56:E56),5)</f>
        <v>59338</v>
      </c>
    </row>
    <row r="57" spans="1:6" s="1" customFormat="1" x14ac:dyDescent="0.2">
      <c r="A57" s="238" t="s">
        <v>275</v>
      </c>
      <c r="B57" s="75">
        <v>12132</v>
      </c>
      <c r="C57" s="75">
        <v>16535</v>
      </c>
      <c r="D57" s="75">
        <v>32215</v>
      </c>
      <c r="E57" s="75">
        <v>0</v>
      </c>
      <c r="F57" s="237">
        <f>ROUND(SUM(B57:E57),5)</f>
        <v>60882</v>
      </c>
    </row>
    <row r="58" spans="1:6" s="1" customFormat="1" x14ac:dyDescent="0.2">
      <c r="A58" s="238" t="s">
        <v>282</v>
      </c>
      <c r="B58" s="75">
        <v>3200</v>
      </c>
      <c r="C58" s="75">
        <v>6221.62</v>
      </c>
      <c r="D58" s="75">
        <v>3200</v>
      </c>
      <c r="E58" s="75">
        <v>52531.23</v>
      </c>
      <c r="F58" s="237">
        <f>ROUND(SUM(B58:E58),5)</f>
        <v>65152.85</v>
      </c>
    </row>
    <row r="59" spans="1:6" s="1" customFormat="1" x14ac:dyDescent="0.2">
      <c r="A59" s="238" t="s">
        <v>566</v>
      </c>
      <c r="B59" s="75">
        <v>3200</v>
      </c>
      <c r="C59" s="75">
        <v>5509.88</v>
      </c>
      <c r="D59" s="75">
        <v>6390</v>
      </c>
      <c r="E59" s="75">
        <v>63530.02</v>
      </c>
      <c r="F59" s="237">
        <f>ROUND(SUM(B59:E59),5)</f>
        <v>78629.899999999994</v>
      </c>
    </row>
    <row r="60" spans="1:6" s="1" customFormat="1" x14ac:dyDescent="0.2">
      <c r="A60" s="238" t="s">
        <v>288</v>
      </c>
      <c r="B60" s="75">
        <v>80977</v>
      </c>
      <c r="C60" s="75">
        <v>0</v>
      </c>
      <c r="D60" s="75">
        <v>0</v>
      </c>
      <c r="E60" s="75">
        <v>0</v>
      </c>
      <c r="F60" s="237">
        <f>ROUND(SUM(B60:E60),5)</f>
        <v>80977</v>
      </c>
    </row>
    <row r="61" spans="1:6" s="1" customFormat="1" x14ac:dyDescent="0.2">
      <c r="A61" s="238" t="s">
        <v>285</v>
      </c>
      <c r="B61" s="75">
        <v>80977</v>
      </c>
      <c r="C61" s="75">
        <v>0</v>
      </c>
      <c r="D61" s="75">
        <v>0</v>
      </c>
      <c r="E61" s="75">
        <v>0</v>
      </c>
      <c r="F61" s="237">
        <f>ROUND(SUM(B61:E61),5)</f>
        <v>80977</v>
      </c>
    </row>
    <row r="62" spans="1:6" s="1" customFormat="1" x14ac:dyDescent="0.2">
      <c r="A62" s="238" t="s">
        <v>286</v>
      </c>
      <c r="B62" s="75">
        <v>81641</v>
      </c>
      <c r="C62" s="75">
        <v>0</v>
      </c>
      <c r="D62" s="75">
        <v>0</v>
      </c>
      <c r="E62" s="75">
        <v>0</v>
      </c>
      <c r="F62" s="237">
        <f>ROUND(SUM(B62:E62),5)</f>
        <v>81641</v>
      </c>
    </row>
    <row r="63" spans="1:6" s="1" customFormat="1" x14ac:dyDescent="0.2">
      <c r="A63" s="238" t="s">
        <v>277</v>
      </c>
      <c r="B63" s="75">
        <v>84874.44</v>
      </c>
      <c r="C63" s="75">
        <v>0</v>
      </c>
      <c r="D63" s="75">
        <v>0</v>
      </c>
      <c r="E63" s="75">
        <v>0</v>
      </c>
      <c r="F63" s="237">
        <f>ROUND(SUM(B63:E63),5)</f>
        <v>84874.44</v>
      </c>
    </row>
    <row r="64" spans="1:6" s="1" customFormat="1" x14ac:dyDescent="0.2">
      <c r="A64" s="238" t="s">
        <v>206</v>
      </c>
      <c r="B64" s="75">
        <v>85900.96</v>
      </c>
      <c r="C64" s="75">
        <v>0</v>
      </c>
      <c r="D64" s="75">
        <v>0</v>
      </c>
      <c r="E64" s="75">
        <v>0</v>
      </c>
      <c r="F64" s="237">
        <f>ROUND(SUM(B64:E64),5)</f>
        <v>85900.96</v>
      </c>
    </row>
    <row r="65" spans="1:6" s="1" customFormat="1" x14ac:dyDescent="0.2">
      <c r="A65" s="238" t="s">
        <v>312</v>
      </c>
      <c r="B65" s="75">
        <v>3200</v>
      </c>
      <c r="C65" s="75">
        <v>18277.2</v>
      </c>
      <c r="D65" s="75">
        <v>28078</v>
      </c>
      <c r="E65" s="75">
        <v>41190.65</v>
      </c>
      <c r="F65" s="237">
        <f>ROUND(SUM(B65:E65),5)</f>
        <v>90745.85</v>
      </c>
    </row>
    <row r="66" spans="1:6" s="1" customFormat="1" x14ac:dyDescent="0.2">
      <c r="A66" s="238" t="s">
        <v>313</v>
      </c>
      <c r="B66" s="75">
        <v>93145.87</v>
      </c>
      <c r="C66" s="75">
        <v>0</v>
      </c>
      <c r="D66" s="75">
        <v>0</v>
      </c>
      <c r="E66" s="75">
        <v>0</v>
      </c>
      <c r="F66" s="237">
        <f>ROUND(SUM(B66:E66),5)</f>
        <v>93145.87</v>
      </c>
    </row>
    <row r="67" spans="1:6" s="1" customFormat="1" x14ac:dyDescent="0.2">
      <c r="A67" s="238" t="s">
        <v>292</v>
      </c>
      <c r="B67" s="75">
        <v>95524</v>
      </c>
      <c r="C67" s="75">
        <v>0</v>
      </c>
      <c r="D67" s="75">
        <v>0</v>
      </c>
      <c r="E67" s="75">
        <v>0</v>
      </c>
      <c r="F67" s="237">
        <f>ROUND(SUM(B67:E67),5)</f>
        <v>95524</v>
      </c>
    </row>
    <row r="68" spans="1:6" s="1" customFormat="1" x14ac:dyDescent="0.2">
      <c r="A68" s="238" t="s">
        <v>298</v>
      </c>
      <c r="B68" s="75">
        <v>95524</v>
      </c>
      <c r="C68" s="75">
        <v>0</v>
      </c>
      <c r="D68" s="75">
        <v>0</v>
      </c>
      <c r="E68" s="75">
        <v>0</v>
      </c>
      <c r="F68" s="237">
        <f>ROUND(SUM(B68:E68),5)</f>
        <v>95524</v>
      </c>
    </row>
    <row r="69" spans="1:6" s="1" customFormat="1" x14ac:dyDescent="0.2">
      <c r="A69" s="238" t="s">
        <v>293</v>
      </c>
      <c r="B69" s="75">
        <v>95524</v>
      </c>
      <c r="C69" s="75">
        <v>0</v>
      </c>
      <c r="D69" s="75">
        <v>0</v>
      </c>
      <c r="E69" s="75">
        <v>0</v>
      </c>
      <c r="F69" s="237">
        <f>ROUND(SUM(B69:E69),5)</f>
        <v>95524</v>
      </c>
    </row>
    <row r="70" spans="1:6" s="1" customFormat="1" x14ac:dyDescent="0.2">
      <c r="A70" s="238" t="s">
        <v>294</v>
      </c>
      <c r="B70" s="75">
        <v>95524</v>
      </c>
      <c r="C70" s="75">
        <v>0</v>
      </c>
      <c r="D70" s="75">
        <v>0</v>
      </c>
      <c r="E70" s="75">
        <v>0</v>
      </c>
      <c r="F70" s="237">
        <f>ROUND(SUM(B70:E70),5)</f>
        <v>95524</v>
      </c>
    </row>
    <row r="71" spans="1:6" s="1" customFormat="1" x14ac:dyDescent="0.2">
      <c r="A71" s="238" t="s">
        <v>299</v>
      </c>
      <c r="B71" s="75">
        <v>95524</v>
      </c>
      <c r="C71" s="75">
        <v>0</v>
      </c>
      <c r="D71" s="75">
        <v>0</v>
      </c>
      <c r="E71" s="75">
        <v>0</v>
      </c>
      <c r="F71" s="237">
        <f>ROUND(SUM(B71:E71),5)</f>
        <v>95524</v>
      </c>
    </row>
    <row r="72" spans="1:6" s="1" customFormat="1" x14ac:dyDescent="0.2">
      <c r="A72" s="238" t="s">
        <v>295</v>
      </c>
      <c r="B72" s="75">
        <v>95524</v>
      </c>
      <c r="C72" s="75">
        <v>0</v>
      </c>
      <c r="D72" s="75">
        <v>0</v>
      </c>
      <c r="E72" s="75">
        <v>0</v>
      </c>
      <c r="F72" s="237">
        <f>ROUND(SUM(B72:E72),5)</f>
        <v>95524</v>
      </c>
    </row>
    <row r="73" spans="1:6" s="1" customFormat="1" x14ac:dyDescent="0.2">
      <c r="A73" s="238" t="s">
        <v>567</v>
      </c>
      <c r="B73" s="75">
        <v>95524</v>
      </c>
      <c r="C73" s="75">
        <v>0</v>
      </c>
      <c r="D73" s="75">
        <v>0</v>
      </c>
      <c r="E73" s="75">
        <v>0</v>
      </c>
      <c r="F73" s="237">
        <f>ROUND(SUM(B73:E73),5)</f>
        <v>95524</v>
      </c>
    </row>
    <row r="74" spans="1:6" s="1" customFormat="1" x14ac:dyDescent="0.2">
      <c r="A74" s="238" t="s">
        <v>296</v>
      </c>
      <c r="B74" s="75">
        <v>95524</v>
      </c>
      <c r="C74" s="75">
        <v>0</v>
      </c>
      <c r="D74" s="75">
        <v>0</v>
      </c>
      <c r="E74" s="75">
        <v>0</v>
      </c>
      <c r="F74" s="237">
        <f>ROUND(SUM(B74:E74),5)</f>
        <v>95524</v>
      </c>
    </row>
    <row r="75" spans="1:6" s="1" customFormat="1" x14ac:dyDescent="0.2">
      <c r="A75" s="238" t="s">
        <v>290</v>
      </c>
      <c r="B75" s="75">
        <v>95524</v>
      </c>
      <c r="C75" s="75">
        <v>0</v>
      </c>
      <c r="D75" s="75">
        <v>0</v>
      </c>
      <c r="E75" s="75">
        <v>0</v>
      </c>
      <c r="F75" s="237">
        <f>ROUND(SUM(B75:E75),5)</f>
        <v>95524</v>
      </c>
    </row>
    <row r="76" spans="1:6" s="1" customFormat="1" x14ac:dyDescent="0.2">
      <c r="A76" s="238" t="s">
        <v>297</v>
      </c>
      <c r="B76" s="75">
        <v>95524</v>
      </c>
      <c r="C76" s="75">
        <v>0</v>
      </c>
      <c r="D76" s="75">
        <v>0</v>
      </c>
      <c r="E76" s="75">
        <v>0</v>
      </c>
      <c r="F76" s="237">
        <f>ROUND(SUM(B76:E76),5)</f>
        <v>95524</v>
      </c>
    </row>
    <row r="77" spans="1:6" s="1" customFormat="1" x14ac:dyDescent="0.2">
      <c r="A77" s="238" t="s">
        <v>301</v>
      </c>
      <c r="B77" s="75">
        <v>95524</v>
      </c>
      <c r="C77" s="75">
        <v>0</v>
      </c>
      <c r="D77" s="75">
        <v>0</v>
      </c>
      <c r="E77" s="75">
        <v>0</v>
      </c>
      <c r="F77" s="237">
        <f>ROUND(SUM(B77:E77),5)</f>
        <v>95524</v>
      </c>
    </row>
    <row r="78" spans="1:6" s="1" customFormat="1" x14ac:dyDescent="0.2">
      <c r="A78" s="238" t="s">
        <v>289</v>
      </c>
      <c r="B78" s="75">
        <v>95524</v>
      </c>
      <c r="C78" s="75">
        <v>0</v>
      </c>
      <c r="D78" s="75">
        <v>0</v>
      </c>
      <c r="E78" s="75">
        <v>0</v>
      </c>
      <c r="F78" s="237">
        <f>ROUND(SUM(B78:E78),5)</f>
        <v>95524</v>
      </c>
    </row>
    <row r="79" spans="1:6" s="1" customFormat="1" x14ac:dyDescent="0.2">
      <c r="A79" s="238" t="s">
        <v>284</v>
      </c>
      <c r="B79" s="75">
        <v>95524</v>
      </c>
      <c r="C79" s="75">
        <v>0</v>
      </c>
      <c r="D79" s="75">
        <v>0</v>
      </c>
      <c r="E79" s="75">
        <v>0</v>
      </c>
      <c r="F79" s="237">
        <f>ROUND(SUM(B79:E79),5)</f>
        <v>95524</v>
      </c>
    </row>
    <row r="80" spans="1:6" s="1" customFormat="1" x14ac:dyDescent="0.2">
      <c r="A80" s="238" t="s">
        <v>302</v>
      </c>
      <c r="B80" s="75">
        <v>95524</v>
      </c>
      <c r="C80" s="75">
        <v>0</v>
      </c>
      <c r="D80" s="75">
        <v>0</v>
      </c>
      <c r="E80" s="75">
        <v>0</v>
      </c>
      <c r="F80" s="237">
        <f>ROUND(SUM(B80:E80),5)</f>
        <v>95524</v>
      </c>
    </row>
    <row r="81" spans="1:6" s="1" customFormat="1" x14ac:dyDescent="0.2">
      <c r="A81" s="238" t="s">
        <v>300</v>
      </c>
      <c r="B81" s="75">
        <v>95524</v>
      </c>
      <c r="C81" s="75">
        <v>0</v>
      </c>
      <c r="D81" s="75">
        <v>0</v>
      </c>
      <c r="E81" s="75">
        <v>0</v>
      </c>
      <c r="F81" s="237">
        <f>ROUND(SUM(B81:E81),5)</f>
        <v>95524</v>
      </c>
    </row>
    <row r="82" spans="1:6" s="1" customFormat="1" x14ac:dyDescent="0.2">
      <c r="A82" s="238" t="s">
        <v>291</v>
      </c>
      <c r="B82" s="75">
        <v>95524</v>
      </c>
      <c r="C82" s="75">
        <v>0</v>
      </c>
      <c r="D82" s="75">
        <v>0</v>
      </c>
      <c r="E82" s="75">
        <v>0</v>
      </c>
      <c r="F82" s="237">
        <f>ROUND(SUM(B82:E82),5)</f>
        <v>95524</v>
      </c>
    </row>
    <row r="83" spans="1:6" s="1" customFormat="1" x14ac:dyDescent="0.2">
      <c r="A83" s="238" t="s">
        <v>303</v>
      </c>
      <c r="B83" s="75">
        <v>98724</v>
      </c>
      <c r="C83" s="75">
        <v>0</v>
      </c>
      <c r="D83" s="75">
        <v>0</v>
      </c>
      <c r="E83" s="75">
        <v>0</v>
      </c>
      <c r="F83" s="237">
        <f>ROUND(SUM(B83:E83),5)</f>
        <v>98724</v>
      </c>
    </row>
    <row r="84" spans="1:6" s="1" customFormat="1" x14ac:dyDescent="0.2">
      <c r="A84" s="238" t="s">
        <v>287</v>
      </c>
      <c r="B84" s="75">
        <v>98724</v>
      </c>
      <c r="C84" s="75">
        <v>0</v>
      </c>
      <c r="D84" s="75">
        <v>0</v>
      </c>
      <c r="E84" s="75">
        <v>0</v>
      </c>
      <c r="F84" s="237">
        <f>ROUND(SUM(B84:E84),5)</f>
        <v>98724</v>
      </c>
    </row>
    <row r="85" spans="1:6" s="1" customFormat="1" x14ac:dyDescent="0.2">
      <c r="A85" s="238" t="s">
        <v>304</v>
      </c>
      <c r="B85" s="75">
        <v>100000</v>
      </c>
      <c r="C85" s="75">
        <v>0</v>
      </c>
      <c r="D85" s="75">
        <v>0</v>
      </c>
      <c r="E85" s="75">
        <v>0</v>
      </c>
      <c r="F85" s="237">
        <f>ROUND(SUM(B85:E85),5)</f>
        <v>100000</v>
      </c>
    </row>
    <row r="86" spans="1:6" s="1" customFormat="1" x14ac:dyDescent="0.2">
      <c r="A86" s="238" t="s">
        <v>307</v>
      </c>
      <c r="B86" s="75">
        <v>101276</v>
      </c>
      <c r="C86" s="75">
        <v>0</v>
      </c>
      <c r="D86" s="75">
        <v>0</v>
      </c>
      <c r="E86" s="75">
        <v>0</v>
      </c>
      <c r="F86" s="237">
        <f>ROUND(SUM(B86:E86),5)</f>
        <v>101276</v>
      </c>
    </row>
    <row r="87" spans="1:6" s="1" customFormat="1" x14ac:dyDescent="0.2">
      <c r="A87" s="238" t="s">
        <v>305</v>
      </c>
      <c r="B87" s="75">
        <v>101276</v>
      </c>
      <c r="C87" s="75">
        <v>0</v>
      </c>
      <c r="D87" s="75">
        <v>0</v>
      </c>
      <c r="E87" s="75">
        <v>0</v>
      </c>
      <c r="F87" s="237">
        <f>ROUND(SUM(B87:E87),5)</f>
        <v>101276</v>
      </c>
    </row>
    <row r="88" spans="1:6" s="1" customFormat="1" x14ac:dyDescent="0.2">
      <c r="A88" s="238" t="s">
        <v>306</v>
      </c>
      <c r="B88" s="75">
        <v>102552</v>
      </c>
      <c r="C88" s="75">
        <v>0</v>
      </c>
      <c r="D88" s="75">
        <v>0</v>
      </c>
      <c r="E88" s="75">
        <v>0</v>
      </c>
      <c r="F88" s="237">
        <f>ROUND(SUM(B88:E88),5)</f>
        <v>102552</v>
      </c>
    </row>
    <row r="89" spans="1:6" s="1" customFormat="1" x14ac:dyDescent="0.2">
      <c r="A89" s="238" t="s">
        <v>308</v>
      </c>
      <c r="B89" s="75">
        <v>103398</v>
      </c>
      <c r="C89" s="75">
        <v>0</v>
      </c>
      <c r="D89" s="75">
        <v>0</v>
      </c>
      <c r="E89" s="75">
        <v>0</v>
      </c>
      <c r="F89" s="237">
        <f>ROUND(SUM(B89:E89),5)</f>
        <v>103398</v>
      </c>
    </row>
    <row r="90" spans="1:6" s="1" customFormat="1" x14ac:dyDescent="0.2">
      <c r="A90" s="238" t="s">
        <v>310</v>
      </c>
      <c r="B90" s="75">
        <v>103398.5</v>
      </c>
      <c r="C90" s="75">
        <v>0</v>
      </c>
      <c r="D90" s="75">
        <v>0</v>
      </c>
      <c r="E90" s="75">
        <v>0</v>
      </c>
      <c r="F90" s="237">
        <f>ROUND(SUM(B90:E90),5)</f>
        <v>103398.5</v>
      </c>
    </row>
    <row r="91" spans="1:6" s="1" customFormat="1" x14ac:dyDescent="0.2">
      <c r="A91" s="238" t="s">
        <v>311</v>
      </c>
      <c r="B91" s="75">
        <v>103398.5</v>
      </c>
      <c r="C91" s="75">
        <v>0</v>
      </c>
      <c r="D91" s="75">
        <v>0</v>
      </c>
      <c r="E91" s="75">
        <v>0</v>
      </c>
      <c r="F91" s="237">
        <f>ROUND(SUM(B91:E91),5)</f>
        <v>103398.5</v>
      </c>
    </row>
    <row r="92" spans="1:6" s="1" customFormat="1" x14ac:dyDescent="0.2">
      <c r="A92" s="238" t="s">
        <v>309</v>
      </c>
      <c r="B92" s="75">
        <v>103398.5</v>
      </c>
      <c r="C92" s="75">
        <v>0</v>
      </c>
      <c r="D92" s="75">
        <v>0</v>
      </c>
      <c r="E92" s="75">
        <v>0</v>
      </c>
      <c r="F92" s="237">
        <f>ROUND(SUM(B92:E92),5)</f>
        <v>103398.5</v>
      </c>
    </row>
    <row r="93" spans="1:6" s="1" customFormat="1" x14ac:dyDescent="0.2">
      <c r="A93" s="238" t="s">
        <v>316</v>
      </c>
      <c r="B93" s="75">
        <v>107874.5</v>
      </c>
      <c r="C93" s="75">
        <v>0</v>
      </c>
      <c r="D93" s="75">
        <v>0</v>
      </c>
      <c r="E93" s="75">
        <v>0</v>
      </c>
      <c r="F93" s="237">
        <f>ROUND(SUM(B93:E93),5)</f>
        <v>107874.5</v>
      </c>
    </row>
    <row r="94" spans="1:6" s="1" customFormat="1" x14ac:dyDescent="0.2">
      <c r="A94" s="238" t="s">
        <v>314</v>
      </c>
      <c r="B94" s="75">
        <v>108512.5</v>
      </c>
      <c r="C94" s="75">
        <v>0</v>
      </c>
      <c r="D94" s="75">
        <v>0</v>
      </c>
      <c r="E94" s="75">
        <v>0</v>
      </c>
      <c r="F94" s="237">
        <f>ROUND(SUM(B94:E94),5)</f>
        <v>108512.5</v>
      </c>
    </row>
    <row r="95" spans="1:6" s="1" customFormat="1" x14ac:dyDescent="0.2">
      <c r="A95" s="238" t="s">
        <v>315</v>
      </c>
      <c r="B95" s="75">
        <v>109150.5</v>
      </c>
      <c r="C95" s="75">
        <v>0</v>
      </c>
      <c r="D95" s="75">
        <v>0</v>
      </c>
      <c r="E95" s="75">
        <v>0</v>
      </c>
      <c r="F95" s="237">
        <f>ROUND(SUM(B95:E95),5)</f>
        <v>109150.5</v>
      </c>
    </row>
    <row r="96" spans="1:6" s="1" customFormat="1" x14ac:dyDescent="0.2">
      <c r="A96" s="238" t="s">
        <v>317</v>
      </c>
      <c r="B96" s="75">
        <v>112830.5</v>
      </c>
      <c r="C96" s="75">
        <v>0</v>
      </c>
      <c r="D96" s="75">
        <v>0</v>
      </c>
      <c r="E96" s="75">
        <v>0</v>
      </c>
      <c r="F96" s="237">
        <f>ROUND(SUM(B96:E96),5)</f>
        <v>112830.5</v>
      </c>
    </row>
    <row r="97" spans="1:6" s="1" customFormat="1" x14ac:dyDescent="0.2">
      <c r="A97" s="238" t="s">
        <v>226</v>
      </c>
      <c r="B97" s="75">
        <v>34773.279999999999</v>
      </c>
      <c r="C97" s="75">
        <v>74841.259999999995</v>
      </c>
      <c r="D97" s="75">
        <v>14398.31</v>
      </c>
      <c r="E97" s="75">
        <v>3092.45</v>
      </c>
      <c r="F97" s="237">
        <f>ROUND(SUM(B97:E97),5)</f>
        <v>127105.3</v>
      </c>
    </row>
    <row r="98" spans="1:6" s="1" customFormat="1" x14ac:dyDescent="0.2">
      <c r="A98" s="238" t="s">
        <v>283</v>
      </c>
      <c r="B98" s="75">
        <v>128319.2</v>
      </c>
      <c r="C98" s="75">
        <v>0</v>
      </c>
      <c r="D98" s="75">
        <v>0</v>
      </c>
      <c r="E98" s="75">
        <v>0</v>
      </c>
      <c r="F98" s="237">
        <f>ROUND(SUM(B98:E98),5)</f>
        <v>128319.2</v>
      </c>
    </row>
    <row r="99" spans="1:6" s="1" customFormat="1" x14ac:dyDescent="0.2">
      <c r="A99" s="238" t="s">
        <v>319</v>
      </c>
      <c r="B99" s="75">
        <v>133323.75</v>
      </c>
      <c r="C99" s="75">
        <v>0</v>
      </c>
      <c r="D99" s="75">
        <v>0</v>
      </c>
      <c r="E99" s="75">
        <v>0</v>
      </c>
      <c r="F99" s="237">
        <f>ROUND(SUM(B99:E99),5)</f>
        <v>133323.75</v>
      </c>
    </row>
    <row r="100" spans="1:6" s="1" customFormat="1" x14ac:dyDescent="0.2">
      <c r="A100" s="238" t="s">
        <v>231</v>
      </c>
      <c r="B100" s="75">
        <v>80574</v>
      </c>
      <c r="C100" s="75">
        <v>74871.31</v>
      </c>
      <c r="D100" s="75">
        <v>0</v>
      </c>
      <c r="E100" s="75">
        <v>0</v>
      </c>
      <c r="F100" s="237">
        <f>ROUND(SUM(B100:E100),5)</f>
        <v>155445.31</v>
      </c>
    </row>
    <row r="101" spans="1:6" s="1" customFormat="1" x14ac:dyDescent="0.2">
      <c r="A101" s="238" t="s">
        <v>223</v>
      </c>
      <c r="B101" s="75">
        <v>158788.44</v>
      </c>
      <c r="C101" s="75">
        <v>0</v>
      </c>
      <c r="D101" s="75">
        <v>0</v>
      </c>
      <c r="E101" s="75">
        <v>0</v>
      </c>
      <c r="F101" s="237">
        <f>ROUND(SUM(B101:E101),5)</f>
        <v>158788.44</v>
      </c>
    </row>
    <row r="102" spans="1:6" s="1" customFormat="1" x14ac:dyDescent="0.2">
      <c r="A102" s="238" t="s">
        <v>321</v>
      </c>
      <c r="B102" s="75">
        <v>164575</v>
      </c>
      <c r="C102" s="75">
        <v>0</v>
      </c>
      <c r="D102" s="75">
        <v>0</v>
      </c>
      <c r="E102" s="75">
        <v>0</v>
      </c>
      <c r="F102" s="237">
        <f>ROUND(SUM(B102:E102),5)</f>
        <v>164575</v>
      </c>
    </row>
    <row r="103" spans="1:6" s="1" customFormat="1" x14ac:dyDescent="0.2">
      <c r="A103" s="238" t="s">
        <v>326</v>
      </c>
      <c r="B103" s="75">
        <v>164595</v>
      </c>
      <c r="C103" s="75">
        <v>0</v>
      </c>
      <c r="D103" s="75">
        <v>0</v>
      </c>
      <c r="E103" s="75">
        <v>0</v>
      </c>
      <c r="F103" s="237">
        <f>ROUND(SUM(B103:E103),5)</f>
        <v>164595</v>
      </c>
    </row>
    <row r="104" spans="1:6" s="1" customFormat="1" x14ac:dyDescent="0.2">
      <c r="A104" s="238" t="s">
        <v>324</v>
      </c>
      <c r="B104" s="75">
        <v>164595</v>
      </c>
      <c r="C104" s="75">
        <v>0</v>
      </c>
      <c r="D104" s="75">
        <v>0</v>
      </c>
      <c r="E104" s="75">
        <v>0</v>
      </c>
      <c r="F104" s="237">
        <f>ROUND(SUM(B104:E104),5)</f>
        <v>164595</v>
      </c>
    </row>
    <row r="105" spans="1:6" s="1" customFormat="1" x14ac:dyDescent="0.2">
      <c r="A105" s="238" t="s">
        <v>323</v>
      </c>
      <c r="B105" s="75">
        <v>164595</v>
      </c>
      <c r="C105" s="75">
        <v>0</v>
      </c>
      <c r="D105" s="75">
        <v>0</v>
      </c>
      <c r="E105" s="75">
        <v>0</v>
      </c>
      <c r="F105" s="237">
        <f>ROUND(SUM(B105:E105),5)</f>
        <v>164595</v>
      </c>
    </row>
    <row r="106" spans="1:6" s="1" customFormat="1" x14ac:dyDescent="0.2">
      <c r="A106" s="238" t="s">
        <v>322</v>
      </c>
      <c r="B106" s="75">
        <v>164595</v>
      </c>
      <c r="C106" s="75">
        <v>0</v>
      </c>
      <c r="D106" s="75">
        <v>0</v>
      </c>
      <c r="E106" s="75">
        <v>0</v>
      </c>
      <c r="F106" s="237">
        <f>ROUND(SUM(B106:E106),5)</f>
        <v>164595</v>
      </c>
    </row>
    <row r="107" spans="1:6" s="1" customFormat="1" x14ac:dyDescent="0.2">
      <c r="A107" s="238" t="s">
        <v>242</v>
      </c>
      <c r="B107" s="75">
        <v>164789.96</v>
      </c>
      <c r="C107" s="75">
        <v>0</v>
      </c>
      <c r="D107" s="75">
        <v>0</v>
      </c>
      <c r="E107" s="75">
        <v>0</v>
      </c>
      <c r="F107" s="237">
        <f>ROUND(SUM(B107:E107),5)</f>
        <v>164789.96</v>
      </c>
    </row>
    <row r="108" spans="1:6" s="1" customFormat="1" x14ac:dyDescent="0.2">
      <c r="A108" s="238" t="s">
        <v>327</v>
      </c>
      <c r="B108" s="75">
        <v>157922.5</v>
      </c>
      <c r="C108" s="75">
        <v>0</v>
      </c>
      <c r="D108" s="75">
        <v>14547</v>
      </c>
      <c r="E108" s="75">
        <v>0</v>
      </c>
      <c r="F108" s="237">
        <f>ROUND(SUM(B108:E108),5)</f>
        <v>172469.5</v>
      </c>
    </row>
    <row r="109" spans="1:6" s="1" customFormat="1" x14ac:dyDescent="0.2">
      <c r="A109" s="238" t="s">
        <v>325</v>
      </c>
      <c r="B109" s="75">
        <v>164595</v>
      </c>
      <c r="C109" s="75">
        <v>13883</v>
      </c>
      <c r="D109" s="75">
        <v>0</v>
      </c>
      <c r="E109" s="75">
        <v>0</v>
      </c>
      <c r="F109" s="237">
        <f>ROUND(SUM(B109:E109),5)</f>
        <v>178478</v>
      </c>
    </row>
    <row r="110" spans="1:6" s="1" customFormat="1" x14ac:dyDescent="0.2">
      <c r="A110" s="238" t="s">
        <v>248</v>
      </c>
      <c r="B110" s="75">
        <v>153248</v>
      </c>
      <c r="C110" s="75">
        <v>54554.83</v>
      </c>
      <c r="D110" s="75">
        <v>0</v>
      </c>
      <c r="E110" s="75">
        <v>0</v>
      </c>
      <c r="F110" s="237">
        <f>ROUND(SUM(B110:E110),5)</f>
        <v>207802.83</v>
      </c>
    </row>
    <row r="111" spans="1:6" s="1" customFormat="1" x14ac:dyDescent="0.2">
      <c r="A111" s="238" t="s">
        <v>225</v>
      </c>
      <c r="B111" s="75">
        <v>164595</v>
      </c>
      <c r="C111" s="75">
        <v>25760</v>
      </c>
      <c r="D111" s="75">
        <v>25760</v>
      </c>
      <c r="E111" s="75">
        <v>0</v>
      </c>
      <c r="F111" s="237">
        <f>ROUND(SUM(B111:E111),5)</f>
        <v>216115</v>
      </c>
    </row>
    <row r="112" spans="1:6" s="1" customFormat="1" x14ac:dyDescent="0.2">
      <c r="A112" s="238" t="s">
        <v>331</v>
      </c>
      <c r="B112" s="75">
        <v>101276</v>
      </c>
      <c r="C112" s="75">
        <v>103741.14</v>
      </c>
      <c r="D112" s="75">
        <v>39690.129999999997</v>
      </c>
      <c r="E112" s="75">
        <v>5010.92</v>
      </c>
      <c r="F112" s="237">
        <f>ROUND(SUM(B112:E112),5)</f>
        <v>249718.19</v>
      </c>
    </row>
    <row r="113" spans="1:10" s="1" customFormat="1" x14ac:dyDescent="0.2">
      <c r="A113" s="238" t="s">
        <v>332</v>
      </c>
      <c r="B113" s="75">
        <v>250089</v>
      </c>
      <c r="C113" s="75">
        <v>0</v>
      </c>
      <c r="D113" s="75">
        <v>0</v>
      </c>
      <c r="E113" s="75">
        <v>0</v>
      </c>
      <c r="F113" s="237">
        <f>ROUND(SUM(B113:E113),5)</f>
        <v>250089</v>
      </c>
    </row>
    <row r="114" spans="1:10" s="1" customFormat="1" x14ac:dyDescent="0.2">
      <c r="A114" s="238" t="s">
        <v>333</v>
      </c>
      <c r="B114" s="75">
        <v>260119</v>
      </c>
      <c r="C114" s="75">
        <v>0</v>
      </c>
      <c r="D114" s="75">
        <v>0</v>
      </c>
      <c r="E114" s="75">
        <v>0</v>
      </c>
      <c r="F114" s="237">
        <f>ROUND(SUM(B114:E114),5)</f>
        <v>260119</v>
      </c>
    </row>
    <row r="115" spans="1:10" s="1" customFormat="1" x14ac:dyDescent="0.2">
      <c r="A115" s="238" t="s">
        <v>334</v>
      </c>
      <c r="B115" s="75">
        <v>261589</v>
      </c>
      <c r="C115" s="75">
        <v>0</v>
      </c>
      <c r="D115" s="75">
        <v>0</v>
      </c>
      <c r="E115" s="75">
        <v>0</v>
      </c>
      <c r="F115" s="237">
        <f>ROUND(SUM(B115:E115),5)</f>
        <v>261589</v>
      </c>
    </row>
    <row r="116" spans="1:10" s="1" customFormat="1" x14ac:dyDescent="0.2">
      <c r="A116" s="238" t="s">
        <v>335</v>
      </c>
      <c r="B116" s="75">
        <v>261589</v>
      </c>
      <c r="C116" s="75">
        <v>0</v>
      </c>
      <c r="D116" s="75">
        <v>0</v>
      </c>
      <c r="E116" s="75">
        <v>0</v>
      </c>
      <c r="F116" s="237">
        <f>ROUND(SUM(B116:E116),5)</f>
        <v>261589</v>
      </c>
    </row>
    <row r="117" spans="1:10" s="1" customFormat="1" x14ac:dyDescent="0.2">
      <c r="A117" s="238" t="s">
        <v>336</v>
      </c>
      <c r="B117" s="75">
        <v>261589</v>
      </c>
      <c r="C117" s="75">
        <v>0</v>
      </c>
      <c r="D117" s="75">
        <v>0</v>
      </c>
      <c r="E117" s="75">
        <v>0</v>
      </c>
      <c r="F117" s="237">
        <f>ROUND(SUM(B117:E117),5)</f>
        <v>261589</v>
      </c>
    </row>
    <row r="118" spans="1:10" s="1" customFormat="1" x14ac:dyDescent="0.2">
      <c r="A118" s="238" t="s">
        <v>320</v>
      </c>
      <c r="B118" s="75">
        <v>153963.5</v>
      </c>
      <c r="C118" s="75">
        <v>153963.5</v>
      </c>
      <c r="D118" s="75">
        <v>0</v>
      </c>
      <c r="E118" s="75">
        <v>0.3</v>
      </c>
      <c r="F118" s="237">
        <f>ROUND(SUM(B118:E118),5)</f>
        <v>307927.3</v>
      </c>
    </row>
    <row r="119" spans="1:10" s="1" customFormat="1" x14ac:dyDescent="0.2">
      <c r="A119" s="238" t="s">
        <v>245</v>
      </c>
      <c r="B119" s="75">
        <v>25760</v>
      </c>
      <c r="C119" s="75">
        <v>183343.51</v>
      </c>
      <c r="D119" s="75">
        <v>172261</v>
      </c>
      <c r="E119" s="75">
        <v>23455.599999999999</v>
      </c>
      <c r="F119" s="237">
        <f>ROUND(SUM(B119:E119),5)</f>
        <v>404820.11</v>
      </c>
    </row>
    <row r="120" spans="1:10" s="1" customFormat="1" x14ac:dyDescent="0.2">
      <c r="A120" s="238" t="s">
        <v>247</v>
      </c>
      <c r="B120" s="75">
        <v>164595</v>
      </c>
      <c r="C120" s="75">
        <v>170777.83</v>
      </c>
      <c r="D120" s="75">
        <v>80071.92</v>
      </c>
      <c r="E120" s="75">
        <v>7708.74</v>
      </c>
      <c r="F120" s="237">
        <f>ROUND(SUM(B120:E120),5)</f>
        <v>423153.49</v>
      </c>
    </row>
    <row r="121" spans="1:10" s="1" customFormat="1" x14ac:dyDescent="0.2">
      <c r="A121" s="238" t="s">
        <v>337</v>
      </c>
      <c r="B121" s="75">
        <v>113924</v>
      </c>
      <c r="C121" s="75">
        <v>121323.16</v>
      </c>
      <c r="D121" s="75">
        <v>113924</v>
      </c>
      <c r="E121" s="75">
        <v>177757.3</v>
      </c>
      <c r="F121" s="237">
        <f>ROUND(SUM(B121:E121),5)</f>
        <v>526928.46</v>
      </c>
    </row>
    <row r="122" spans="1:10" s="1" customFormat="1" x14ac:dyDescent="0.2">
      <c r="A122" s="238" t="s">
        <v>340</v>
      </c>
      <c r="B122" s="75">
        <v>131358</v>
      </c>
      <c r="C122" s="75">
        <v>140466.06</v>
      </c>
      <c r="D122" s="75">
        <v>131996</v>
      </c>
      <c r="E122" s="75">
        <v>202178.15</v>
      </c>
      <c r="F122" s="237">
        <f>ROUND(SUM(B122:E122),5)</f>
        <v>605998.21</v>
      </c>
    </row>
    <row r="123" spans="1:10" s="1" customFormat="1" x14ac:dyDescent="0.2">
      <c r="A123" s="238" t="s">
        <v>339</v>
      </c>
      <c r="B123" s="75">
        <v>164595</v>
      </c>
      <c r="C123" s="75">
        <v>164595</v>
      </c>
      <c r="D123" s="75">
        <v>164595</v>
      </c>
      <c r="E123" s="75">
        <v>139258.92000000001</v>
      </c>
      <c r="F123" s="237">
        <f>ROUND(SUM(B123:E123),5)</f>
        <v>633043.92000000004</v>
      </c>
    </row>
    <row r="124" spans="1:10" s="1" customFormat="1" ht="13.5" thickBot="1" x14ac:dyDescent="0.25">
      <c r="A124" s="238" t="s">
        <v>341</v>
      </c>
      <c r="B124" s="75">
        <v>164109</v>
      </c>
      <c r="C124" s="75">
        <v>164109</v>
      </c>
      <c r="D124" s="75">
        <v>164109</v>
      </c>
      <c r="E124" s="75">
        <v>184218.51</v>
      </c>
      <c r="F124" s="237">
        <f>ROUND(SUM(B124:E124),5)</f>
        <v>676545.51</v>
      </c>
    </row>
    <row r="125" spans="1:10" ht="16.5" customHeight="1" thickBot="1" x14ac:dyDescent="0.25">
      <c r="A125" s="86" t="s">
        <v>3</v>
      </c>
      <c r="B125" s="286">
        <f>SUM(B4:B124)</f>
        <v>8513404.120000001</v>
      </c>
      <c r="C125" s="286">
        <f>SUM(C4:C124)</f>
        <v>1687013.33</v>
      </c>
      <c r="D125" s="286">
        <f>SUM(D4:D124)</f>
        <v>1099725.8599999999</v>
      </c>
      <c r="E125" s="286">
        <f>SUM(E4:E124)</f>
        <v>1101985.53</v>
      </c>
      <c r="F125" s="287">
        <f>SUM(F4:F124)</f>
        <v>12402128.84</v>
      </c>
      <c r="J125" s="76"/>
    </row>
    <row r="126" spans="1:10" ht="13.5" thickBot="1" x14ac:dyDescent="0.25">
      <c r="A126" s="90" t="s">
        <v>182</v>
      </c>
      <c r="B126" s="91"/>
      <c r="C126" s="91"/>
      <c r="D126" s="91"/>
      <c r="E126" s="91"/>
      <c r="F126" s="92"/>
    </row>
    <row r="127" spans="1:10" x14ac:dyDescent="0.2">
      <c r="A127" s="238" t="s">
        <v>249</v>
      </c>
      <c r="B127" s="75">
        <v>0</v>
      </c>
      <c r="C127" s="75">
        <v>0</v>
      </c>
      <c r="D127" s="75">
        <v>-1264953.6499999999</v>
      </c>
      <c r="E127" s="75">
        <v>0</v>
      </c>
      <c r="F127" s="237">
        <f>ROUND(SUM(B127:E127),5)</f>
        <v>-1264953.6499999999</v>
      </c>
      <c r="H127" s="159"/>
      <c r="I127" s="80"/>
    </row>
    <row r="128" spans="1:10" x14ac:dyDescent="0.2">
      <c r="A128" s="238" t="s">
        <v>216</v>
      </c>
      <c r="B128" s="75">
        <v>-124952</v>
      </c>
      <c r="C128" s="75">
        <v>-1</v>
      </c>
      <c r="D128" s="75">
        <v>0</v>
      </c>
      <c r="E128" s="75">
        <v>0</v>
      </c>
      <c r="F128" s="237">
        <f>ROUND(SUM(B128:E128),5)</f>
        <v>-124953</v>
      </c>
      <c r="H128" s="159"/>
      <c r="I128" s="80"/>
    </row>
    <row r="129" spans="1:9" x14ac:dyDescent="0.2">
      <c r="A129" s="238" t="s">
        <v>318</v>
      </c>
      <c r="B129" s="75">
        <v>-107208.31</v>
      </c>
      <c r="C129" s="75">
        <v>0</v>
      </c>
      <c r="D129" s="75">
        <v>0</v>
      </c>
      <c r="E129" s="75">
        <v>0</v>
      </c>
      <c r="F129" s="237">
        <f>ROUND(SUM(B129:E129),5)</f>
        <v>-107208.31</v>
      </c>
      <c r="H129" s="159"/>
      <c r="I129" s="80"/>
    </row>
    <row r="130" spans="1:9" x14ac:dyDescent="0.2">
      <c r="A130" s="238" t="s">
        <v>250</v>
      </c>
      <c r="B130" s="75">
        <v>-97264</v>
      </c>
      <c r="C130" s="75">
        <v>0</v>
      </c>
      <c r="D130" s="75">
        <v>0</v>
      </c>
      <c r="E130" s="75">
        <v>0</v>
      </c>
      <c r="F130" s="237">
        <f>ROUND(SUM(B130:E130),5)</f>
        <v>-97264</v>
      </c>
      <c r="H130" s="159"/>
      <c r="I130" s="80"/>
    </row>
    <row r="131" spans="1:9" x14ac:dyDescent="0.2">
      <c r="A131" s="238" t="s">
        <v>238</v>
      </c>
      <c r="B131" s="75">
        <v>-39899</v>
      </c>
      <c r="C131" s="75">
        <v>0</v>
      </c>
      <c r="D131" s="75">
        <v>0</v>
      </c>
      <c r="E131" s="75">
        <v>0</v>
      </c>
      <c r="F131" s="237">
        <f>ROUND(SUM(B131:E131),5)</f>
        <v>-39899</v>
      </c>
      <c r="H131" s="159"/>
      <c r="I131" s="80"/>
    </row>
    <row r="132" spans="1:9" x14ac:dyDescent="0.2">
      <c r="A132" s="238" t="s">
        <v>221</v>
      </c>
      <c r="B132" s="75">
        <v>0</v>
      </c>
      <c r="C132" s="75">
        <v>-27794.15</v>
      </c>
      <c r="D132" s="75">
        <v>0</v>
      </c>
      <c r="E132" s="75">
        <v>0</v>
      </c>
      <c r="F132" s="237">
        <f>ROUND(SUM(B132:E132),5)</f>
        <v>-27794.15</v>
      </c>
      <c r="H132" s="159"/>
      <c r="I132" s="80"/>
    </row>
    <row r="133" spans="1:9" x14ac:dyDescent="0.2">
      <c r="A133" s="238" t="s">
        <v>219</v>
      </c>
      <c r="B133" s="75">
        <v>-13654</v>
      </c>
      <c r="C133" s="75">
        <v>0</v>
      </c>
      <c r="D133" s="75">
        <v>0</v>
      </c>
      <c r="E133" s="75">
        <v>0</v>
      </c>
      <c r="F133" s="237">
        <f>ROUND(SUM(B133:E133),5)</f>
        <v>-13654</v>
      </c>
      <c r="H133" s="159"/>
      <c r="I133" s="80"/>
    </row>
    <row r="134" spans="1:9" x14ac:dyDescent="0.2">
      <c r="A134" s="238" t="s">
        <v>342</v>
      </c>
      <c r="B134" s="75">
        <v>-8721.32</v>
      </c>
      <c r="C134" s="75">
        <v>0</v>
      </c>
      <c r="D134" s="75">
        <v>0</v>
      </c>
      <c r="E134" s="75">
        <v>0</v>
      </c>
      <c r="F134" s="237">
        <f>ROUND(SUM(B134:E134),5)</f>
        <v>-8721.32</v>
      </c>
      <c r="H134" s="159"/>
      <c r="I134" s="80"/>
    </row>
    <row r="135" spans="1:9" x14ac:dyDescent="0.2">
      <c r="A135" s="238" t="s">
        <v>239</v>
      </c>
      <c r="B135" s="75">
        <v>-6382.06</v>
      </c>
      <c r="C135" s="75">
        <v>0.3</v>
      </c>
      <c r="D135" s="75">
        <v>0</v>
      </c>
      <c r="E135" s="75">
        <v>0</v>
      </c>
      <c r="F135" s="237">
        <f>ROUND(SUM(B135:E135),5)</f>
        <v>-6381.76</v>
      </c>
      <c r="H135" s="159"/>
      <c r="I135" s="80"/>
    </row>
    <row r="136" spans="1:9" x14ac:dyDescent="0.2">
      <c r="A136" s="238" t="s">
        <v>244</v>
      </c>
      <c r="B136" s="75">
        <v>-5017.6499999999996</v>
      </c>
      <c r="C136" s="75">
        <v>0</v>
      </c>
      <c r="D136" s="75">
        <v>0</v>
      </c>
      <c r="E136" s="75">
        <v>0</v>
      </c>
      <c r="F136" s="237">
        <f>ROUND(SUM(B136:E136),5)</f>
        <v>-5017.6499999999996</v>
      </c>
      <c r="H136" s="159"/>
      <c r="I136" s="80"/>
    </row>
    <row r="137" spans="1:9" x14ac:dyDescent="0.2">
      <c r="A137" s="238" t="s">
        <v>278</v>
      </c>
      <c r="B137" s="75">
        <v>-2033.61</v>
      </c>
      <c r="C137" s="75">
        <v>0</v>
      </c>
      <c r="D137" s="75">
        <v>0</v>
      </c>
      <c r="E137" s="75">
        <v>0</v>
      </c>
      <c r="F137" s="237">
        <f>ROUND(SUM(B137:E137),5)</f>
        <v>-2033.61</v>
      </c>
      <c r="H137" s="159"/>
      <c r="I137" s="80"/>
    </row>
    <row r="138" spans="1:9" x14ac:dyDescent="0.2">
      <c r="A138" s="238" t="s">
        <v>251</v>
      </c>
      <c r="B138" s="75">
        <v>0</v>
      </c>
      <c r="C138" s="75">
        <v>0</v>
      </c>
      <c r="D138" s="75">
        <v>-1323</v>
      </c>
      <c r="E138" s="75">
        <v>0</v>
      </c>
      <c r="F138" s="237">
        <f>ROUND(SUM(B138:E138),5)</f>
        <v>-1323</v>
      </c>
      <c r="H138" s="159"/>
      <c r="I138" s="80"/>
    </row>
    <row r="139" spans="1:9" x14ac:dyDescent="0.2">
      <c r="A139" s="238" t="s">
        <v>338</v>
      </c>
      <c r="B139" s="75">
        <v>-999.62</v>
      </c>
      <c r="C139" s="75">
        <v>0</v>
      </c>
      <c r="D139" s="75">
        <v>0</v>
      </c>
      <c r="E139" s="75">
        <v>0</v>
      </c>
      <c r="F139" s="237">
        <f>ROUND(SUM(B139:E139),5)</f>
        <v>-999.62</v>
      </c>
      <c r="H139" s="159"/>
      <c r="I139" s="80"/>
    </row>
    <row r="140" spans="1:9" x14ac:dyDescent="0.2">
      <c r="A140" s="238" t="s">
        <v>218</v>
      </c>
      <c r="B140" s="75">
        <v>-451</v>
      </c>
      <c r="C140" s="75">
        <v>0</v>
      </c>
      <c r="D140" s="75">
        <v>0</v>
      </c>
      <c r="E140" s="75">
        <v>0</v>
      </c>
      <c r="F140" s="237">
        <f>ROUND(SUM(B140:E140),5)</f>
        <v>-451</v>
      </c>
      <c r="H140" s="159"/>
      <c r="I140" s="80"/>
    </row>
    <row r="141" spans="1:9" x14ac:dyDescent="0.2">
      <c r="A141" s="238" t="s">
        <v>230</v>
      </c>
      <c r="B141" s="75">
        <v>0</v>
      </c>
      <c r="C141" s="75">
        <v>-230</v>
      </c>
      <c r="D141" s="75">
        <v>0</v>
      </c>
      <c r="E141" s="75">
        <v>0</v>
      </c>
      <c r="F141" s="237">
        <f>ROUND(SUM(B141:E141),5)</f>
        <v>-230</v>
      </c>
      <c r="H141" s="159"/>
      <c r="I141" s="80"/>
    </row>
    <row r="142" spans="1:9" x14ac:dyDescent="0.2">
      <c r="A142" s="238" t="s">
        <v>243</v>
      </c>
      <c r="B142" s="75">
        <v>-129.94999999999999</v>
      </c>
      <c r="C142" s="75">
        <v>0</v>
      </c>
      <c r="D142" s="75">
        <v>0</v>
      </c>
      <c r="E142" s="75">
        <v>0</v>
      </c>
      <c r="F142" s="237">
        <f>ROUND(SUM(B142:E142),5)</f>
        <v>-129.94999999999999</v>
      </c>
      <c r="H142" s="159"/>
      <c r="I142" s="80"/>
    </row>
    <row r="143" spans="1:9" x14ac:dyDescent="0.2">
      <c r="A143" s="238" t="s">
        <v>240</v>
      </c>
      <c r="B143" s="75">
        <v>0</v>
      </c>
      <c r="C143" s="75">
        <v>0</v>
      </c>
      <c r="D143" s="75">
        <v>-7</v>
      </c>
      <c r="E143" s="75">
        <v>-46</v>
      </c>
      <c r="F143" s="237">
        <f>ROUND(SUM(B143:E143),5)</f>
        <v>-53</v>
      </c>
      <c r="H143" s="159"/>
      <c r="I143" s="80"/>
    </row>
    <row r="144" spans="1:9" ht="13.5" thickBot="1" x14ac:dyDescent="0.25">
      <c r="A144" s="238" t="s">
        <v>236</v>
      </c>
      <c r="B144" s="75">
        <v>-1</v>
      </c>
      <c r="C144" s="75">
        <v>-1</v>
      </c>
      <c r="D144" s="75">
        <v>-1</v>
      </c>
      <c r="E144" s="75">
        <v>0</v>
      </c>
      <c r="F144" s="237">
        <f>ROUND(SUM(B144:E144),5)</f>
        <v>-3</v>
      </c>
      <c r="H144" s="159"/>
      <c r="I144" s="80"/>
    </row>
    <row r="145" spans="1:9" ht="14.25" customHeight="1" thickBot="1" x14ac:dyDescent="0.25">
      <c r="A145" s="86" t="s">
        <v>3</v>
      </c>
      <c r="B145" s="286">
        <f>SUM(B127:B144)</f>
        <v>-406713.52</v>
      </c>
      <c r="C145" s="286">
        <f>SUM(C127:C144)</f>
        <v>-28025.850000000002</v>
      </c>
      <c r="D145" s="286">
        <f>SUM(D127:D144)</f>
        <v>-1266284.6499999999</v>
      </c>
      <c r="E145" s="286">
        <f>SUM(E127:E144)</f>
        <v>-46</v>
      </c>
      <c r="F145" s="287">
        <f>SUM(F127:F144)</f>
        <v>-1701070.02</v>
      </c>
    </row>
    <row r="146" spans="1:9" ht="18.75" customHeight="1" thickBot="1" x14ac:dyDescent="0.25">
      <c r="A146" s="354" t="s">
        <v>40</v>
      </c>
      <c r="B146" s="355"/>
      <c r="C146" s="355"/>
      <c r="D146" s="355"/>
      <c r="E146" s="355"/>
      <c r="F146" s="356"/>
    </row>
    <row r="147" spans="1:9" ht="12" customHeight="1" thickBot="1" x14ac:dyDescent="0.25">
      <c r="A147" s="336"/>
      <c r="B147" s="75"/>
      <c r="C147" s="75"/>
      <c r="D147" s="75">
        <v>-21580</v>
      </c>
      <c r="E147" s="234">
        <v>-647753.15</v>
      </c>
      <c r="F147" s="326">
        <f>SUM(B147:E147)</f>
        <v>-669333.15</v>
      </c>
    </row>
    <row r="148" spans="1:9" ht="18.75" customHeight="1" thickBot="1" x14ac:dyDescent="0.25">
      <c r="A148" s="86" t="s">
        <v>3</v>
      </c>
      <c r="B148" s="94">
        <f>+B147</f>
        <v>0</v>
      </c>
      <c r="C148" s="94">
        <f>+C147</f>
        <v>0</v>
      </c>
      <c r="D148" s="94">
        <f>+D147</f>
        <v>-21580</v>
      </c>
      <c r="E148" s="94">
        <f>+E147</f>
        <v>-647753.15</v>
      </c>
      <c r="F148" s="93">
        <f>+F147</f>
        <v>-669333.15</v>
      </c>
      <c r="G148" s="80" t="s">
        <v>8</v>
      </c>
    </row>
    <row r="149" spans="1:9" ht="10.5" customHeight="1" thickBot="1" x14ac:dyDescent="0.25">
      <c r="A149" s="83"/>
      <c r="B149" s="84"/>
      <c r="C149" s="84"/>
      <c r="D149" s="84"/>
      <c r="E149" s="84"/>
      <c r="F149" s="85"/>
    </row>
    <row r="150" spans="1:9" ht="27" customHeight="1" thickBot="1" x14ac:dyDescent="0.25">
      <c r="A150" s="87" t="s">
        <v>10</v>
      </c>
      <c r="B150" s="88">
        <f>+B125+B145+B148</f>
        <v>8106690.6000000015</v>
      </c>
      <c r="C150" s="88">
        <f>+C125+C145+C148</f>
        <v>1658987.48</v>
      </c>
      <c r="D150" s="88">
        <f>+D125+D145+D148</f>
        <v>-188138.79000000004</v>
      </c>
      <c r="E150" s="88">
        <f>+E125+E145+E148</f>
        <v>454186.38</v>
      </c>
      <c r="F150" s="341">
        <f>+F125+F145+F148</f>
        <v>10031725.67</v>
      </c>
    </row>
    <row r="151" spans="1:9" x14ac:dyDescent="0.2">
      <c r="F151" s="126" t="s">
        <v>8</v>
      </c>
      <c r="I151" s="158"/>
    </row>
    <row r="152" spans="1:9" x14ac:dyDescent="0.2">
      <c r="F152" s="68" t="s">
        <v>8</v>
      </c>
    </row>
    <row r="153" spans="1:9" x14ac:dyDescent="0.2">
      <c r="F153" s="323" t="s">
        <v>8</v>
      </c>
    </row>
    <row r="154" spans="1:9" x14ac:dyDescent="0.2">
      <c r="F154" s="340" t="s">
        <v>8</v>
      </c>
    </row>
    <row r="155" spans="1:9" x14ac:dyDescent="0.2">
      <c r="F155" s="76" t="s">
        <v>8</v>
      </c>
    </row>
  </sheetData>
  <mergeCells count="2">
    <mergeCell ref="A1:F1"/>
    <mergeCell ref="A146:F146"/>
  </mergeCells>
  <phoneticPr fontId="47" type="noConversion"/>
  <pageMargins left="0.70866141732283472" right="0.43307086614173229" top="1.0629921259842521" bottom="1.0236220472440944" header="0.31496062992125984" footer="0"/>
  <pageSetup scale="80" orientation="portrait" r:id="rId1"/>
  <headerFooter alignWithMargins="0">
    <oddHeader>&amp;C&amp;"Arial,Negrita"&amp;16CONDOMINIO TORRE ROHRMOSER 
 SALDOS POR VENCIMIENTO
Octubre 31  de 2019</oddHeader>
    <oddFooter>&amp;R&amp;"Arial,Negrita"&amp;8&amp;G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opLeftCell="A4" workbookViewId="0">
      <selection activeCell="G6" sqref="G6"/>
    </sheetView>
  </sheetViews>
  <sheetFormatPr baseColWidth="10" defaultRowHeight="15" x14ac:dyDescent="0.25"/>
  <cols>
    <col min="1" max="1" width="38.28515625" style="129" customWidth="1"/>
    <col min="2" max="2" width="15.42578125" style="129" customWidth="1"/>
    <col min="3" max="4" width="11.42578125" style="129"/>
    <col min="5" max="5" width="14.140625" style="129" bestFit="1" customWidth="1"/>
    <col min="6" max="6" width="13.140625" style="129" bestFit="1" customWidth="1"/>
    <col min="7" max="7" width="18.7109375" style="129" customWidth="1"/>
    <col min="8" max="16384" width="11.42578125" style="129"/>
  </cols>
  <sheetData>
    <row r="1" spans="1:7" ht="15.75" thickBot="1" x14ac:dyDescent="0.3">
      <c r="A1" s="332" t="s">
        <v>60</v>
      </c>
      <c r="B1" s="333">
        <v>43739</v>
      </c>
    </row>
    <row r="3" spans="1:7" x14ac:dyDescent="0.25">
      <c r="A3" s="151" t="s">
        <v>61</v>
      </c>
      <c r="B3" s="152">
        <f>12356322+620876+5750</f>
        <v>12982948</v>
      </c>
      <c r="C3" s="153">
        <v>1</v>
      </c>
    </row>
    <row r="4" spans="1:7" x14ac:dyDescent="0.25">
      <c r="A4" s="151" t="s">
        <v>62</v>
      </c>
      <c r="B4" s="235">
        <v>5857888.9299999997</v>
      </c>
      <c r="C4" s="154">
        <f>+B4/B3</f>
        <v>0.45119867459994445</v>
      </c>
      <c r="F4" s="342" t="s">
        <v>8</v>
      </c>
    </row>
    <row r="5" spans="1:7" x14ac:dyDescent="0.25">
      <c r="A5" s="151" t="s">
        <v>63</v>
      </c>
      <c r="B5" s="152">
        <f>+B3-B4</f>
        <v>7125059.0700000003</v>
      </c>
      <c r="C5" s="154">
        <f>+B5/B3</f>
        <v>0.54880132540005555</v>
      </c>
      <c r="E5" s="331" t="s">
        <v>8</v>
      </c>
      <c r="F5" s="343" t="s">
        <v>8</v>
      </c>
      <c r="G5" s="324"/>
    </row>
    <row r="6" spans="1:7" x14ac:dyDescent="0.25">
      <c r="E6" s="322"/>
    </row>
    <row r="7" spans="1:7" x14ac:dyDescent="0.25">
      <c r="A7" s="151" t="s">
        <v>64</v>
      </c>
      <c r="B7" s="155">
        <v>2299967.2999999998</v>
      </c>
      <c r="C7" s="153">
        <v>1</v>
      </c>
      <c r="E7" s="337" t="s">
        <v>8</v>
      </c>
    </row>
    <row r="8" spans="1:7" x14ac:dyDescent="0.25">
      <c r="A8" s="151" t="s">
        <v>65</v>
      </c>
      <c r="B8" s="155">
        <v>911622.25</v>
      </c>
      <c r="C8" s="154">
        <f>+B8/B7</f>
        <v>0.3963631352497925</v>
      </c>
      <c r="F8" s="322"/>
      <c r="G8" s="337"/>
    </row>
    <row r="9" spans="1:7" x14ac:dyDescent="0.25">
      <c r="A9" s="151" t="s">
        <v>63</v>
      </c>
      <c r="B9" s="155">
        <f>+B7-B8</f>
        <v>1388345.0499999998</v>
      </c>
      <c r="C9" s="154">
        <f>+B9/B7</f>
        <v>0.6036368647502075</v>
      </c>
      <c r="F9" s="322"/>
      <c r="G9" s="361" t="s">
        <v>8</v>
      </c>
    </row>
    <row r="10" spans="1:7" x14ac:dyDescent="0.25">
      <c r="G10" s="337" t="s">
        <v>8</v>
      </c>
    </row>
  </sheetData>
  <pageMargins left="0.70866141732283472" right="0.70866141732283472" top="0.74803149606299213" bottom="0.74803149606299213" header="0.31496062992125984" footer="0.31496062992125984"/>
  <pageSetup orientation="portrait" horizontalDpi="4294967294" verticalDpi="0" r:id="rId1"/>
  <ignoredErrors>
    <ignoredError sqref="C8:C9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K48" sqref="K48"/>
    </sheetView>
  </sheetViews>
  <sheetFormatPr baseColWidth="10" defaultRowHeight="15" x14ac:dyDescent="0.25"/>
  <cols>
    <col min="1" max="5" width="3" style="293" customWidth="1"/>
    <col min="6" max="6" width="36.28515625" style="293" customWidth="1"/>
    <col min="7" max="7" width="15.140625" style="294" customWidth="1"/>
    <col min="8" max="8" width="12.140625" style="294" customWidth="1"/>
    <col min="9" max="9" width="12" style="294" bestFit="1" customWidth="1"/>
    <col min="10" max="16384" width="11.42578125" style="290"/>
  </cols>
  <sheetData>
    <row r="1" spans="1:9" ht="15.75" thickBot="1" x14ac:dyDescent="0.3">
      <c r="A1" s="288"/>
      <c r="B1" s="288"/>
      <c r="C1" s="288"/>
      <c r="D1" s="288"/>
      <c r="E1" s="288"/>
      <c r="F1" s="288"/>
      <c r="G1" s="289"/>
      <c r="H1" s="289"/>
      <c r="I1" s="289"/>
    </row>
    <row r="2" spans="1:9" s="291" customFormat="1" ht="15.75" thickBot="1" x14ac:dyDescent="0.3">
      <c r="A2" s="295"/>
      <c r="B2" s="296"/>
      <c r="C2" s="296"/>
      <c r="D2" s="296"/>
      <c r="E2" s="296"/>
      <c r="F2" s="296"/>
      <c r="G2" s="296" t="s">
        <v>568</v>
      </c>
      <c r="H2" s="296" t="s">
        <v>186</v>
      </c>
      <c r="I2" s="297" t="s">
        <v>187</v>
      </c>
    </row>
    <row r="3" spans="1:9" x14ac:dyDescent="0.25">
      <c r="A3" s="298"/>
      <c r="B3" s="299" t="s">
        <v>43</v>
      </c>
      <c r="C3" s="299"/>
      <c r="D3" s="299"/>
      <c r="E3" s="299"/>
      <c r="F3" s="299"/>
      <c r="G3" s="292"/>
      <c r="H3" s="292"/>
      <c r="I3" s="300"/>
    </row>
    <row r="4" spans="1:9" x14ac:dyDescent="0.25">
      <c r="A4" s="298"/>
      <c r="B4" s="299"/>
      <c r="C4" s="299" t="s">
        <v>66</v>
      </c>
      <c r="D4" s="299"/>
      <c r="E4" s="299"/>
      <c r="F4" s="299"/>
      <c r="G4" s="292"/>
      <c r="H4" s="292"/>
      <c r="I4" s="300"/>
    </row>
    <row r="5" spans="1:9" x14ac:dyDescent="0.25">
      <c r="A5" s="298"/>
      <c r="B5" s="299"/>
      <c r="C5" s="299"/>
      <c r="D5" s="299" t="s">
        <v>89</v>
      </c>
      <c r="E5" s="299"/>
      <c r="F5" s="299"/>
      <c r="G5" s="292"/>
      <c r="H5" s="292"/>
      <c r="I5" s="300"/>
    </row>
    <row r="6" spans="1:9" x14ac:dyDescent="0.25">
      <c r="A6" s="298"/>
      <c r="B6" s="299"/>
      <c r="C6" s="299"/>
      <c r="D6" s="299"/>
      <c r="E6" s="299" t="s">
        <v>90</v>
      </c>
      <c r="F6" s="299"/>
      <c r="G6" s="75">
        <v>160632186</v>
      </c>
      <c r="H6" s="75">
        <v>148349100</v>
      </c>
      <c r="I6" s="237">
        <f>ROUND((G6-H6),5)</f>
        <v>12283086</v>
      </c>
    </row>
    <row r="7" spans="1:9" x14ac:dyDescent="0.25">
      <c r="A7" s="298"/>
      <c r="B7" s="299"/>
      <c r="C7" s="299"/>
      <c r="D7" s="299"/>
      <c r="E7" s="299" t="s">
        <v>91</v>
      </c>
      <c r="F7" s="299"/>
      <c r="G7" s="75">
        <v>6966986.9800000004</v>
      </c>
      <c r="H7" s="75"/>
      <c r="I7" s="237"/>
    </row>
    <row r="8" spans="1:9" ht="15.75" thickBot="1" x14ac:dyDescent="0.3">
      <c r="A8" s="298"/>
      <c r="B8" s="299"/>
      <c r="C8" s="299"/>
      <c r="D8" s="299"/>
      <c r="E8" s="299" t="s">
        <v>92</v>
      </c>
      <c r="F8" s="299"/>
      <c r="G8" s="75">
        <v>-13099205.890000001</v>
      </c>
      <c r="H8" s="75">
        <v>-14834916</v>
      </c>
      <c r="I8" s="237">
        <f>ROUND((G8-H8),5)</f>
        <v>1735710.11</v>
      </c>
    </row>
    <row r="9" spans="1:9" ht="15.75" thickBot="1" x14ac:dyDescent="0.3">
      <c r="A9" s="363"/>
      <c r="B9" s="364"/>
      <c r="C9" s="364"/>
      <c r="D9" s="364" t="s">
        <v>93</v>
      </c>
      <c r="E9" s="364"/>
      <c r="F9" s="364"/>
      <c r="G9" s="366">
        <f>SUM(G6:G8)</f>
        <v>154499967.08999997</v>
      </c>
      <c r="H9" s="366">
        <f>SUM(H6:H8)</f>
        <v>133514184</v>
      </c>
      <c r="I9" s="365">
        <f>ROUND((G9-H9),5)</f>
        <v>20985783.09</v>
      </c>
    </row>
    <row r="10" spans="1:9" ht="30" hidden="1" customHeight="1" x14ac:dyDescent="0.25">
      <c r="A10" s="298"/>
      <c r="B10" s="299"/>
      <c r="C10" s="299" t="s">
        <v>4</v>
      </c>
      <c r="D10" s="299"/>
      <c r="E10" s="299"/>
      <c r="F10" s="299"/>
      <c r="G10" s="292">
        <f>ROUND(G4+G9,5)</f>
        <v>154499967.09</v>
      </c>
      <c r="H10" s="292">
        <f>ROUND(H4+H9,5)</f>
        <v>133514184</v>
      </c>
      <c r="I10" s="300">
        <f>ROUND((G10-H10),5)</f>
        <v>20985783.09</v>
      </c>
    </row>
    <row r="11" spans="1:9" ht="24.75" customHeight="1" x14ac:dyDescent="0.25">
      <c r="A11" s="298"/>
      <c r="B11" s="299"/>
      <c r="C11" s="299" t="s">
        <v>42</v>
      </c>
      <c r="D11" s="299"/>
      <c r="E11" s="299"/>
      <c r="F11" s="299"/>
      <c r="G11" s="292"/>
      <c r="H11" s="292"/>
      <c r="I11" s="300"/>
    </row>
    <row r="12" spans="1:9" x14ac:dyDescent="0.25">
      <c r="A12" s="298"/>
      <c r="B12" s="299"/>
      <c r="C12" s="299"/>
      <c r="D12" s="299" t="s">
        <v>94</v>
      </c>
      <c r="E12" s="299"/>
      <c r="F12" s="299"/>
      <c r="G12" s="292"/>
      <c r="H12" s="292"/>
      <c r="I12" s="300"/>
    </row>
    <row r="13" spans="1:9" x14ac:dyDescent="0.25">
      <c r="A13" s="298"/>
      <c r="B13" s="299"/>
      <c r="C13" s="299"/>
      <c r="D13" s="299"/>
      <c r="E13" s="299" t="s">
        <v>95</v>
      </c>
      <c r="F13" s="299"/>
      <c r="G13" s="75">
        <v>32930851.899999999</v>
      </c>
      <c r="H13" s="75">
        <v>28800000</v>
      </c>
      <c r="I13" s="237">
        <f>ROUND((G13-H13),5)</f>
        <v>4130851.9</v>
      </c>
    </row>
    <row r="14" spans="1:9" x14ac:dyDescent="0.25">
      <c r="A14" s="298"/>
      <c r="B14" s="299"/>
      <c r="C14" s="299"/>
      <c r="D14" s="299"/>
      <c r="E14" s="299" t="s">
        <v>96</v>
      </c>
      <c r="F14" s="299"/>
      <c r="G14" s="75">
        <v>13620310.59</v>
      </c>
      <c r="H14" s="75">
        <v>13094304</v>
      </c>
      <c r="I14" s="237">
        <f>ROUND((G14-H14),5)</f>
        <v>526006.59</v>
      </c>
    </row>
    <row r="15" spans="1:9" x14ac:dyDescent="0.25">
      <c r="A15" s="298"/>
      <c r="B15" s="299"/>
      <c r="C15" s="299"/>
      <c r="D15" s="299"/>
      <c r="E15" s="299" t="s">
        <v>97</v>
      </c>
      <c r="F15" s="299"/>
      <c r="G15" s="75">
        <v>17440539.25</v>
      </c>
      <c r="H15" s="75">
        <v>20400000</v>
      </c>
      <c r="I15" s="237">
        <f>ROUND((G15-H15),5)</f>
        <v>-2959460.75</v>
      </c>
    </row>
    <row r="16" spans="1:9" x14ac:dyDescent="0.25">
      <c r="A16" s="298"/>
      <c r="B16" s="299"/>
      <c r="C16" s="299"/>
      <c r="D16" s="299"/>
      <c r="E16" s="299" t="s">
        <v>98</v>
      </c>
      <c r="F16" s="299"/>
      <c r="G16" s="75"/>
      <c r="H16" s="75"/>
      <c r="I16" s="237"/>
    </row>
    <row r="17" spans="1:9" x14ac:dyDescent="0.25">
      <c r="A17" s="298"/>
      <c r="B17" s="299"/>
      <c r="C17" s="299"/>
      <c r="D17" s="299"/>
      <c r="E17" s="299"/>
      <c r="F17" s="299" t="s">
        <v>99</v>
      </c>
      <c r="G17" s="75">
        <v>11000</v>
      </c>
      <c r="H17" s="75">
        <v>360000</v>
      </c>
      <c r="I17" s="237">
        <f>ROUND((G17-H17),5)</f>
        <v>-349000</v>
      </c>
    </row>
    <row r="18" spans="1:9" x14ac:dyDescent="0.25">
      <c r="A18" s="298"/>
      <c r="B18" s="299"/>
      <c r="C18" s="299"/>
      <c r="D18" s="299"/>
      <c r="E18" s="299"/>
      <c r="F18" s="299" t="s">
        <v>100</v>
      </c>
      <c r="G18" s="75">
        <v>17256130</v>
      </c>
      <c r="H18" s="75">
        <v>21600000</v>
      </c>
      <c r="I18" s="237">
        <f>ROUND((G18-H18),5)</f>
        <v>-4343870</v>
      </c>
    </row>
    <row r="19" spans="1:9" x14ac:dyDescent="0.25">
      <c r="A19" s="298"/>
      <c r="B19" s="299"/>
      <c r="C19" s="299"/>
      <c r="D19" s="299"/>
      <c r="E19" s="299"/>
      <c r="F19" s="299" t="s">
        <v>101</v>
      </c>
      <c r="G19" s="75">
        <v>9945467</v>
      </c>
      <c r="H19" s="75">
        <v>1200000</v>
      </c>
      <c r="I19" s="237">
        <f>ROUND((G19-H19),5)</f>
        <v>8745467</v>
      </c>
    </row>
    <row r="20" spans="1:9" x14ac:dyDescent="0.25">
      <c r="A20" s="298"/>
      <c r="B20" s="299"/>
      <c r="C20" s="299"/>
      <c r="D20" s="299"/>
      <c r="E20" s="299"/>
      <c r="F20" s="299" t="s">
        <v>102</v>
      </c>
      <c r="G20" s="75">
        <v>991609.2</v>
      </c>
      <c r="H20" s="75"/>
      <c r="I20" s="237"/>
    </row>
    <row r="21" spans="1:9" ht="15.75" thickBot="1" x14ac:dyDescent="0.3">
      <c r="A21" s="298"/>
      <c r="B21" s="299"/>
      <c r="C21" s="299"/>
      <c r="D21" s="299"/>
      <c r="E21" s="299"/>
      <c r="F21" s="299" t="s">
        <v>194</v>
      </c>
      <c r="G21" s="234">
        <v>12380</v>
      </c>
      <c r="H21" s="234"/>
      <c r="I21" s="326"/>
    </row>
    <row r="22" spans="1:9" ht="15.75" thickBot="1" x14ac:dyDescent="0.3">
      <c r="A22" s="363"/>
      <c r="B22" s="364"/>
      <c r="C22" s="364"/>
      <c r="D22" s="364"/>
      <c r="E22" s="364" t="s">
        <v>103</v>
      </c>
      <c r="F22" s="364"/>
      <c r="G22" s="366">
        <f>ROUND(SUM(G16:G20),5)</f>
        <v>28204206.199999999</v>
      </c>
      <c r="H22" s="366">
        <f>ROUND(SUM(H16:H20),5)</f>
        <v>23160000</v>
      </c>
      <c r="I22" s="365">
        <f t="shared" ref="I22" si="0">ROUND((G22-H22),5)</f>
        <v>5044206.2</v>
      </c>
    </row>
    <row r="23" spans="1:9" ht="25.5" customHeight="1" x14ac:dyDescent="0.25">
      <c r="A23" s="298"/>
      <c r="B23" s="299"/>
      <c r="C23" s="299"/>
      <c r="D23" s="299"/>
      <c r="E23" s="299" t="s">
        <v>104</v>
      </c>
      <c r="F23" s="299"/>
      <c r="G23" s="75"/>
      <c r="H23" s="75"/>
      <c r="I23" s="237">
        <f>ROUND((G23-H23),5)</f>
        <v>0</v>
      </c>
    </row>
    <row r="24" spans="1:9" x14ac:dyDescent="0.25">
      <c r="A24" s="298"/>
      <c r="B24" s="299"/>
      <c r="C24" s="299"/>
      <c r="D24" s="299"/>
      <c r="E24" s="299" t="s">
        <v>105</v>
      </c>
      <c r="F24" s="299"/>
      <c r="G24" s="75"/>
      <c r="H24" s="75"/>
      <c r="I24" s="237"/>
    </row>
    <row r="25" spans="1:9" x14ac:dyDescent="0.25">
      <c r="A25" s="298"/>
      <c r="B25" s="299"/>
      <c r="C25" s="299"/>
      <c r="D25" s="299"/>
      <c r="E25" s="299"/>
      <c r="F25" s="299" t="s">
        <v>106</v>
      </c>
      <c r="G25" s="75">
        <v>8809207</v>
      </c>
      <c r="H25" s="75">
        <v>7308000</v>
      </c>
      <c r="I25" s="237">
        <f>ROUND((G25-H25),5)</f>
        <v>1501207</v>
      </c>
    </row>
    <row r="26" spans="1:9" x14ac:dyDescent="0.25">
      <c r="A26" s="298"/>
      <c r="B26" s="299"/>
      <c r="C26" s="299"/>
      <c r="D26" s="299"/>
      <c r="E26" s="299"/>
      <c r="F26" s="299" t="s">
        <v>107</v>
      </c>
      <c r="G26" s="75">
        <v>1488904.31</v>
      </c>
      <c r="H26" s="75">
        <v>870000</v>
      </c>
      <c r="I26" s="237">
        <f>ROUND((G26-H26),5)</f>
        <v>618904.31000000006</v>
      </c>
    </row>
    <row r="27" spans="1:9" x14ac:dyDescent="0.25">
      <c r="A27" s="298"/>
      <c r="B27" s="299"/>
      <c r="C27" s="299"/>
      <c r="D27" s="299"/>
      <c r="E27" s="299"/>
      <c r="F27" s="299" t="s">
        <v>108</v>
      </c>
      <c r="G27" s="75">
        <v>688835.39</v>
      </c>
      <c r="H27" s="75">
        <v>579996</v>
      </c>
      <c r="I27" s="237">
        <f>ROUND((G27-H27),5)</f>
        <v>108839.39</v>
      </c>
    </row>
    <row r="28" spans="1:9" x14ac:dyDescent="0.25">
      <c r="A28" s="298"/>
      <c r="B28" s="299"/>
      <c r="C28" s="299"/>
      <c r="D28" s="299"/>
      <c r="E28" s="299"/>
      <c r="F28" s="299" t="s">
        <v>109</v>
      </c>
      <c r="G28" s="75">
        <v>1724005.14</v>
      </c>
      <c r="H28" s="75">
        <v>725004</v>
      </c>
      <c r="I28" s="237">
        <f>ROUND((G28-H28),5)</f>
        <v>999001.14</v>
      </c>
    </row>
    <row r="29" spans="1:9" x14ac:dyDescent="0.25">
      <c r="A29" s="298"/>
      <c r="B29" s="299"/>
      <c r="C29" s="299"/>
      <c r="D29" s="299"/>
      <c r="E29" s="299"/>
      <c r="F29" s="299" t="s">
        <v>110</v>
      </c>
      <c r="G29" s="75">
        <v>3265341.58</v>
      </c>
      <c r="H29" s="75"/>
      <c r="I29" s="237"/>
    </row>
    <row r="30" spans="1:9" x14ac:dyDescent="0.25">
      <c r="A30" s="298"/>
      <c r="B30" s="299"/>
      <c r="C30" s="299"/>
      <c r="D30" s="299"/>
      <c r="E30" s="299"/>
      <c r="F30" s="299" t="s">
        <v>184</v>
      </c>
      <c r="G30" s="75">
        <v>0</v>
      </c>
      <c r="H30" s="75">
        <v>720000</v>
      </c>
      <c r="I30" s="237">
        <f>ROUND((G30-H30),5)</f>
        <v>-720000</v>
      </c>
    </row>
    <row r="31" spans="1:9" ht="15.75" thickBot="1" x14ac:dyDescent="0.3">
      <c r="A31" s="298"/>
      <c r="B31" s="299"/>
      <c r="C31" s="299"/>
      <c r="D31" s="299"/>
      <c r="E31" s="299"/>
      <c r="F31" s="299" t="s">
        <v>111</v>
      </c>
      <c r="G31" s="234">
        <v>1613300.01</v>
      </c>
      <c r="H31" s="234">
        <v>840000</v>
      </c>
      <c r="I31" s="326">
        <f>ROUND((G31-H31),5)</f>
        <v>773300.01</v>
      </c>
    </row>
    <row r="32" spans="1:9" ht="15.75" thickBot="1" x14ac:dyDescent="0.3">
      <c r="A32" s="363"/>
      <c r="B32" s="364"/>
      <c r="C32" s="364"/>
      <c r="D32" s="364"/>
      <c r="E32" s="364" t="s">
        <v>112</v>
      </c>
      <c r="F32" s="364"/>
      <c r="G32" s="366">
        <f>ROUND(SUM(G24:G31),5)</f>
        <v>17589593.43</v>
      </c>
      <c r="H32" s="366">
        <f>ROUND(SUM(H24:H31),5)</f>
        <v>11043000</v>
      </c>
      <c r="I32" s="365">
        <f t="shared" ref="I32:I37" si="1">ROUND((G32-H32),5)</f>
        <v>6546593.4299999997</v>
      </c>
    </row>
    <row r="33" spans="1:9" ht="24" customHeight="1" x14ac:dyDescent="0.25">
      <c r="A33" s="298"/>
      <c r="B33" s="299"/>
      <c r="C33" s="299"/>
      <c r="D33" s="299"/>
      <c r="E33" s="362" t="s">
        <v>185</v>
      </c>
      <c r="F33" s="362"/>
      <c r="G33" s="75">
        <v>966570</v>
      </c>
      <c r="H33" s="75">
        <v>2970000</v>
      </c>
      <c r="I33" s="237">
        <f>ROUND((G33-H33),5)</f>
        <v>-2003430</v>
      </c>
    </row>
    <row r="34" spans="1:9" x14ac:dyDescent="0.25">
      <c r="A34" s="298"/>
      <c r="B34" s="299"/>
      <c r="C34" s="299"/>
      <c r="D34" s="299"/>
      <c r="E34" s="362" t="s">
        <v>113</v>
      </c>
      <c r="F34" s="362"/>
      <c r="G34" s="75">
        <v>330400</v>
      </c>
      <c r="H34" s="75">
        <v>450000</v>
      </c>
      <c r="I34" s="237">
        <f>ROUND((G34-H34),5)</f>
        <v>-119600</v>
      </c>
    </row>
    <row r="35" spans="1:9" x14ac:dyDescent="0.25">
      <c r="A35" s="298"/>
      <c r="B35" s="299"/>
      <c r="C35" s="299"/>
      <c r="D35" s="299"/>
      <c r="E35" s="362" t="s">
        <v>344</v>
      </c>
      <c r="F35" s="362"/>
      <c r="G35" s="75">
        <v>19600</v>
      </c>
      <c r="H35" s="75"/>
      <c r="I35" s="237"/>
    </row>
    <row r="36" spans="1:9" ht="15.75" thickBot="1" x14ac:dyDescent="0.3">
      <c r="A36" s="298"/>
      <c r="B36" s="299"/>
      <c r="C36" s="299"/>
      <c r="D36" s="299"/>
      <c r="E36" s="362" t="s">
        <v>114</v>
      </c>
      <c r="F36" s="362"/>
      <c r="G36" s="234">
        <v>492500</v>
      </c>
      <c r="H36" s="234">
        <v>300000</v>
      </c>
      <c r="I36" s="326">
        <f>ROUND((G36-H36),5)</f>
        <v>192500</v>
      </c>
    </row>
    <row r="37" spans="1:9" ht="15.75" thickBot="1" x14ac:dyDescent="0.3">
      <c r="A37" s="363"/>
      <c r="B37" s="364"/>
      <c r="C37" s="364"/>
      <c r="D37" s="364" t="s">
        <v>115</v>
      </c>
      <c r="E37" s="364"/>
      <c r="F37" s="364"/>
      <c r="G37" s="366">
        <f>ROUND(SUM(G12:G15)+SUM(G22:G23)+SUM(G32:G36),5)</f>
        <v>111594571.37</v>
      </c>
      <c r="H37" s="366">
        <f>ROUND(SUM(H12:H15)+SUM(H22:H23)+SUM(H32:H36),5)</f>
        <v>100217304</v>
      </c>
      <c r="I37" s="365">
        <f t="shared" si="1"/>
        <v>11377267.369999999</v>
      </c>
    </row>
    <row r="38" spans="1:9" ht="25.5" customHeight="1" x14ac:dyDescent="0.25">
      <c r="A38" s="298"/>
      <c r="B38" s="299"/>
      <c r="C38" s="299"/>
      <c r="D38" s="299" t="s">
        <v>116</v>
      </c>
      <c r="E38" s="299"/>
      <c r="F38" s="299"/>
      <c r="G38" s="292"/>
      <c r="H38" s="292"/>
      <c r="I38" s="300"/>
    </row>
    <row r="39" spans="1:9" x14ac:dyDescent="0.25">
      <c r="A39" s="298"/>
      <c r="B39" s="299"/>
      <c r="C39" s="299"/>
      <c r="D39" s="299"/>
      <c r="E39" s="299" t="s">
        <v>117</v>
      </c>
      <c r="F39" s="299"/>
      <c r="G39" s="75">
        <v>1623652.84</v>
      </c>
      <c r="H39" s="75">
        <v>2400000</v>
      </c>
      <c r="I39" s="237">
        <f>ROUND((G39-H39),5)</f>
        <v>-776347.16</v>
      </c>
    </row>
    <row r="40" spans="1:9" x14ac:dyDescent="0.25">
      <c r="A40" s="298"/>
      <c r="B40" s="299"/>
      <c r="C40" s="299"/>
      <c r="D40" s="299"/>
      <c r="E40" s="299" t="s">
        <v>118</v>
      </c>
      <c r="F40" s="299"/>
      <c r="G40" s="75">
        <v>7664533.21</v>
      </c>
      <c r="H40" s="75"/>
      <c r="I40" s="237"/>
    </row>
    <row r="41" spans="1:9" ht="15.75" thickBot="1" x14ac:dyDescent="0.3">
      <c r="A41" s="309"/>
      <c r="B41" s="310"/>
      <c r="C41" s="310"/>
      <c r="D41" s="310"/>
      <c r="E41" s="310" t="s">
        <v>119</v>
      </c>
      <c r="F41" s="310"/>
      <c r="G41" s="234">
        <v>5143956.55</v>
      </c>
      <c r="H41" s="234">
        <v>1800000</v>
      </c>
      <c r="I41" s="326">
        <f>ROUND((G41-H41),5)</f>
        <v>3343956.55</v>
      </c>
    </row>
    <row r="42" spans="1:9" x14ac:dyDescent="0.25">
      <c r="A42" s="298"/>
      <c r="B42" s="299"/>
      <c r="C42" s="299"/>
      <c r="D42" s="299"/>
      <c r="E42" s="299" t="s">
        <v>120</v>
      </c>
      <c r="F42" s="299"/>
      <c r="G42" s="75">
        <v>335485</v>
      </c>
      <c r="H42" s="75"/>
      <c r="I42" s="237"/>
    </row>
    <row r="43" spans="1:9" x14ac:dyDescent="0.25">
      <c r="A43" s="298"/>
      <c r="B43" s="299"/>
      <c r="C43" s="299"/>
      <c r="D43" s="299"/>
      <c r="E43" s="299" t="s">
        <v>121</v>
      </c>
      <c r="F43" s="299"/>
      <c r="G43" s="75">
        <v>189500</v>
      </c>
      <c r="H43" s="75"/>
      <c r="I43" s="237"/>
    </row>
    <row r="44" spans="1:9" x14ac:dyDescent="0.25">
      <c r="A44" s="298"/>
      <c r="B44" s="299"/>
      <c r="C44" s="299"/>
      <c r="D44" s="299"/>
      <c r="E44" s="299" t="s">
        <v>122</v>
      </c>
      <c r="F44" s="299"/>
      <c r="G44" s="75">
        <v>1166669.05</v>
      </c>
      <c r="H44" s="75">
        <v>6000000</v>
      </c>
      <c r="I44" s="237">
        <f>ROUND((G44-H44),5)</f>
        <v>-4833330.95</v>
      </c>
    </row>
    <row r="45" spans="1:9" x14ac:dyDescent="0.25">
      <c r="A45" s="298"/>
      <c r="B45" s="299"/>
      <c r="C45" s="299"/>
      <c r="D45" s="299"/>
      <c r="E45" s="299" t="s">
        <v>123</v>
      </c>
      <c r="F45" s="299"/>
      <c r="G45" s="75">
        <v>147532.96</v>
      </c>
      <c r="H45" s="75">
        <v>360000</v>
      </c>
      <c r="I45" s="237">
        <f>ROUND((G45-H45),5)</f>
        <v>-212467.04</v>
      </c>
    </row>
    <row r="46" spans="1:9" ht="15.75" thickBot="1" x14ac:dyDescent="0.3">
      <c r="A46" s="298"/>
      <c r="B46" s="299"/>
      <c r="C46" s="299"/>
      <c r="D46" s="299"/>
      <c r="E46" s="299" t="s">
        <v>124</v>
      </c>
      <c r="F46" s="299"/>
      <c r="G46" s="234">
        <v>2880919.3</v>
      </c>
      <c r="H46" s="234">
        <v>1800000</v>
      </c>
      <c r="I46" s="326">
        <f>ROUND((G46-H46),5)</f>
        <v>1080919.3</v>
      </c>
    </row>
    <row r="47" spans="1:9" ht="15.75" thickBot="1" x14ac:dyDescent="0.3">
      <c r="A47" s="363"/>
      <c r="B47" s="364"/>
      <c r="C47" s="364"/>
      <c r="D47" s="364" t="s">
        <v>125</v>
      </c>
      <c r="E47" s="364"/>
      <c r="F47" s="364"/>
      <c r="G47" s="366">
        <f>ROUND(SUM(G38:G46),5)</f>
        <v>19152248.91</v>
      </c>
      <c r="H47" s="366">
        <f>ROUND(SUM(H38:H46),5)</f>
        <v>12360000</v>
      </c>
      <c r="I47" s="365">
        <f>ROUND((G47-H47),5)</f>
        <v>6792248.9100000001</v>
      </c>
    </row>
    <row r="48" spans="1:9" ht="15.75" thickBot="1" x14ac:dyDescent="0.3">
      <c r="A48" s="363"/>
      <c r="B48" s="364"/>
      <c r="C48" s="364" t="s">
        <v>188</v>
      </c>
      <c r="D48" s="364"/>
      <c r="E48" s="364"/>
      <c r="F48" s="364"/>
      <c r="G48" s="366">
        <f>ROUND(G11+G37+SUM(G47),5)</f>
        <v>130746820.28</v>
      </c>
      <c r="H48" s="366">
        <f>ROUND(H11+H37+SUM(H47:H47),5)</f>
        <v>112577304</v>
      </c>
      <c r="I48" s="365">
        <f>ROUND((G48-H48),5)</f>
        <v>18169516.280000001</v>
      </c>
    </row>
    <row r="49" spans="1:9" x14ac:dyDescent="0.25">
      <c r="A49" s="301"/>
      <c r="B49" s="302"/>
      <c r="C49" s="302"/>
      <c r="D49" s="302"/>
      <c r="E49" s="302"/>
      <c r="F49" s="302"/>
      <c r="G49" s="303"/>
      <c r="H49" s="303"/>
      <c r="I49" s="304"/>
    </row>
    <row r="50" spans="1:9" x14ac:dyDescent="0.25">
      <c r="A50" s="301"/>
      <c r="B50" s="302"/>
      <c r="C50" s="302"/>
      <c r="D50" s="302"/>
      <c r="E50" s="302"/>
      <c r="F50" s="302"/>
      <c r="G50" s="303"/>
      <c r="H50" s="303"/>
      <c r="I50" s="304"/>
    </row>
    <row r="51" spans="1:9" ht="15.75" thickBot="1" x14ac:dyDescent="0.3">
      <c r="A51" s="305"/>
      <c r="B51" s="306"/>
      <c r="C51" s="306"/>
      <c r="D51" s="306"/>
      <c r="E51" s="306"/>
      <c r="F51" s="306"/>
      <c r="G51" s="307"/>
      <c r="H51" s="307"/>
      <c r="I51" s="308"/>
    </row>
  </sheetData>
  <pageMargins left="0.55118110236220474" right="0.70866141732283472" top="1.1811023622047245" bottom="0.86614173228346458" header="0.55118110236220474" footer="0.51181102362204722"/>
  <pageSetup orientation="portrait" horizontalDpi="4294967294" verticalDpi="0" r:id="rId1"/>
  <headerFooter>
    <oddHeader>&amp;C&amp;"Arial,Negrita"&amp;12 CONDOMINIO TORRE ROHRMOSER
&amp;14 Estado de Resultados - Real
Octubre 2018 - Octubre   2019</oddHeader>
  </headerFooter>
  <ignoredErrors>
    <ignoredError sqref="G22:H22 G32:I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568"/>
  <sheetViews>
    <sheetView workbookViewId="0">
      <pane xSplit="1" ySplit="1" topLeftCell="B2" activePane="bottomRight" state="frozenSplit"/>
      <selection pane="topRight" activeCell="I1" sqref="I1"/>
      <selection pane="bottomLeft" activeCell="A2" sqref="A2"/>
      <selection pane="bottomRight" activeCell="C39" sqref="C39"/>
    </sheetView>
  </sheetViews>
  <sheetFormatPr baseColWidth="10" defaultColWidth="11.42578125" defaultRowHeight="15" x14ac:dyDescent="0.25"/>
  <cols>
    <col min="1" max="1" width="15.28515625" style="74" customWidth="1"/>
    <col min="2" max="2" width="16.28515625" style="127" customWidth="1"/>
    <col min="3" max="3" width="16.42578125" style="74" customWidth="1"/>
    <col min="4" max="4" width="34.140625" style="74" customWidth="1"/>
    <col min="5" max="5" width="53.140625" style="74" customWidth="1"/>
    <col min="6" max="6" width="19.140625" style="74" customWidth="1"/>
    <col min="7" max="7" width="11.42578125" style="73"/>
    <col min="8" max="8" width="12.5703125" style="334" customWidth="1"/>
    <col min="9" max="16384" width="11.42578125" style="73"/>
  </cols>
  <sheetData>
    <row r="1" spans="1:8" ht="15.75" thickBot="1" x14ac:dyDescent="0.3">
      <c r="A1" s="371" t="s">
        <v>30</v>
      </c>
      <c r="B1" s="372" t="s">
        <v>31</v>
      </c>
      <c r="C1" s="372" t="s">
        <v>32</v>
      </c>
      <c r="D1" s="372" t="s">
        <v>33</v>
      </c>
      <c r="E1" s="372" t="s">
        <v>34</v>
      </c>
      <c r="F1" s="372" t="s">
        <v>35</v>
      </c>
      <c r="G1" s="372" t="s">
        <v>36</v>
      </c>
      <c r="H1" s="373" t="s">
        <v>37</v>
      </c>
    </row>
    <row r="2" spans="1:8" ht="15.75" thickTop="1" x14ac:dyDescent="0.25">
      <c r="A2" s="238" t="s">
        <v>94</v>
      </c>
      <c r="B2" s="376"/>
      <c r="C2" s="362"/>
      <c r="D2" s="362"/>
      <c r="E2" s="362"/>
      <c r="F2" s="374"/>
      <c r="G2" s="374"/>
      <c r="H2" s="375"/>
    </row>
    <row r="3" spans="1:8" x14ac:dyDescent="0.25">
      <c r="A3" s="238" t="s">
        <v>95</v>
      </c>
      <c r="B3" s="376"/>
      <c r="C3" s="362"/>
      <c r="D3" s="362"/>
      <c r="E3" s="362"/>
      <c r="F3" s="374"/>
      <c r="G3" s="374"/>
      <c r="H3" s="375"/>
    </row>
    <row r="4" spans="1:8" x14ac:dyDescent="0.25">
      <c r="A4" s="236" t="s">
        <v>399</v>
      </c>
      <c r="B4" s="239">
        <v>43443</v>
      </c>
      <c r="C4" s="66" t="s">
        <v>569</v>
      </c>
      <c r="D4" s="66" t="s">
        <v>463</v>
      </c>
      <c r="E4" s="66" t="s">
        <v>570</v>
      </c>
      <c r="F4" s="75">
        <v>1292608</v>
      </c>
      <c r="G4" s="75"/>
      <c r="H4" s="237">
        <v>1292608</v>
      </c>
    </row>
    <row r="5" spans="1:8" x14ac:dyDescent="0.25">
      <c r="A5" s="236" t="s">
        <v>571</v>
      </c>
      <c r="B5" s="239" t="s">
        <v>572</v>
      </c>
      <c r="C5" s="66" t="s">
        <v>573</v>
      </c>
      <c r="D5" s="66" t="s">
        <v>463</v>
      </c>
      <c r="E5" s="66" t="s">
        <v>574</v>
      </c>
      <c r="F5" s="75">
        <v>1292608</v>
      </c>
      <c r="G5" s="75"/>
      <c r="H5" s="237">
        <v>2585216</v>
      </c>
    </row>
    <row r="6" spans="1:8" x14ac:dyDescent="0.25">
      <c r="A6" s="236" t="s">
        <v>571</v>
      </c>
      <c r="B6" s="239">
        <v>43353</v>
      </c>
      <c r="C6" s="66" t="s">
        <v>575</v>
      </c>
      <c r="D6" s="66" t="s">
        <v>463</v>
      </c>
      <c r="E6" s="66" t="s">
        <v>576</v>
      </c>
      <c r="F6" s="75">
        <v>1292608</v>
      </c>
      <c r="G6" s="75"/>
      <c r="H6" s="237">
        <v>3877824</v>
      </c>
    </row>
    <row r="7" spans="1:8" x14ac:dyDescent="0.25">
      <c r="A7" s="236" t="s">
        <v>571</v>
      </c>
      <c r="B7" s="239" t="s">
        <v>577</v>
      </c>
      <c r="C7" s="66" t="s">
        <v>578</v>
      </c>
      <c r="D7" s="66" t="s">
        <v>463</v>
      </c>
      <c r="E7" s="66" t="s">
        <v>579</v>
      </c>
      <c r="F7" s="75">
        <v>1292608</v>
      </c>
      <c r="G7" s="75"/>
      <c r="H7" s="237">
        <v>5170432</v>
      </c>
    </row>
    <row r="8" spans="1:8" x14ac:dyDescent="0.25">
      <c r="A8" s="236" t="s">
        <v>571</v>
      </c>
      <c r="B8" s="239">
        <v>43445</v>
      </c>
      <c r="C8" s="66" t="s">
        <v>580</v>
      </c>
      <c r="D8" s="66" t="s">
        <v>463</v>
      </c>
      <c r="E8" s="66" t="s">
        <v>581</v>
      </c>
      <c r="F8" s="75">
        <v>1292608</v>
      </c>
      <c r="G8" s="75"/>
      <c r="H8" s="237">
        <v>6463040</v>
      </c>
    </row>
    <row r="9" spans="1:8" x14ac:dyDescent="0.25">
      <c r="A9" s="236" t="s">
        <v>571</v>
      </c>
      <c r="B9" s="239" t="s">
        <v>582</v>
      </c>
      <c r="C9" s="66" t="s">
        <v>583</v>
      </c>
      <c r="D9" s="66" t="s">
        <v>463</v>
      </c>
      <c r="E9" s="66" t="s">
        <v>584</v>
      </c>
      <c r="F9" s="75">
        <v>1292608</v>
      </c>
      <c r="G9" s="75"/>
      <c r="H9" s="237">
        <v>7755648</v>
      </c>
    </row>
    <row r="10" spans="1:8" x14ac:dyDescent="0.25">
      <c r="A10" s="236" t="s">
        <v>399</v>
      </c>
      <c r="B10" s="239" t="s">
        <v>585</v>
      </c>
      <c r="C10" s="66" t="s">
        <v>586</v>
      </c>
      <c r="D10" s="66" t="s">
        <v>463</v>
      </c>
      <c r="E10" s="66" t="s">
        <v>587</v>
      </c>
      <c r="F10" s="75">
        <v>1292608</v>
      </c>
      <c r="G10" s="75"/>
      <c r="H10" s="237">
        <v>9048256</v>
      </c>
    </row>
    <row r="11" spans="1:8" x14ac:dyDescent="0.25">
      <c r="A11" s="236" t="s">
        <v>399</v>
      </c>
      <c r="B11" s="239" t="s">
        <v>588</v>
      </c>
      <c r="C11" s="66" t="s">
        <v>589</v>
      </c>
      <c r="D11" s="66" t="s">
        <v>463</v>
      </c>
      <c r="E11" s="66" t="s">
        <v>590</v>
      </c>
      <c r="F11" s="75">
        <v>1292608</v>
      </c>
      <c r="G11" s="75"/>
      <c r="H11" s="237">
        <v>10340864</v>
      </c>
    </row>
    <row r="12" spans="1:8" x14ac:dyDescent="0.25">
      <c r="A12" s="236" t="s">
        <v>571</v>
      </c>
      <c r="B12" s="239">
        <v>43739</v>
      </c>
      <c r="C12" s="66" t="s">
        <v>591</v>
      </c>
      <c r="D12" s="66" t="s">
        <v>463</v>
      </c>
      <c r="E12" s="66" t="s">
        <v>592</v>
      </c>
      <c r="F12" s="75">
        <v>1279886</v>
      </c>
      <c r="G12" s="75"/>
      <c r="H12" s="237">
        <v>11620750</v>
      </c>
    </row>
    <row r="13" spans="1:8" x14ac:dyDescent="0.25">
      <c r="A13" s="236" t="s">
        <v>571</v>
      </c>
      <c r="B13" s="239">
        <v>43739</v>
      </c>
      <c r="C13" s="66" t="s">
        <v>593</v>
      </c>
      <c r="D13" s="66" t="s">
        <v>463</v>
      </c>
      <c r="E13" s="66" t="s">
        <v>594</v>
      </c>
      <c r="F13" s="75">
        <v>1279886</v>
      </c>
      <c r="G13" s="75"/>
      <c r="H13" s="237">
        <v>12900636</v>
      </c>
    </row>
    <row r="14" spans="1:8" x14ac:dyDescent="0.25">
      <c r="A14" s="236" t="s">
        <v>571</v>
      </c>
      <c r="B14" s="239">
        <v>43801</v>
      </c>
      <c r="C14" s="66" t="s">
        <v>595</v>
      </c>
      <c r="D14" s="66" t="s">
        <v>463</v>
      </c>
      <c r="E14" s="66" t="s">
        <v>596</v>
      </c>
      <c r="F14" s="75">
        <v>1279886</v>
      </c>
      <c r="G14" s="75"/>
      <c r="H14" s="237">
        <v>14180522</v>
      </c>
    </row>
    <row r="15" spans="1:8" x14ac:dyDescent="0.25">
      <c r="A15" s="236" t="s">
        <v>571</v>
      </c>
      <c r="B15" s="239">
        <v>43801</v>
      </c>
      <c r="C15" s="66" t="s">
        <v>597</v>
      </c>
      <c r="D15" s="66" t="s">
        <v>463</v>
      </c>
      <c r="E15" s="66" t="s">
        <v>598</v>
      </c>
      <c r="F15" s="75">
        <v>1279886</v>
      </c>
      <c r="G15" s="75"/>
      <c r="H15" s="237">
        <v>15460408</v>
      </c>
    </row>
    <row r="16" spans="1:8" x14ac:dyDescent="0.25">
      <c r="A16" s="236" t="s">
        <v>571</v>
      </c>
      <c r="B16" s="239">
        <v>43802</v>
      </c>
      <c r="C16" s="66" t="s">
        <v>599</v>
      </c>
      <c r="D16" s="66" t="s">
        <v>463</v>
      </c>
      <c r="E16" s="66" t="s">
        <v>600</v>
      </c>
      <c r="F16" s="75">
        <v>1279886</v>
      </c>
      <c r="G16" s="75"/>
      <c r="H16" s="237">
        <v>16740294</v>
      </c>
    </row>
    <row r="17" spans="1:8" x14ac:dyDescent="0.25">
      <c r="A17" s="236" t="s">
        <v>571</v>
      </c>
      <c r="B17" s="239">
        <v>43802</v>
      </c>
      <c r="C17" s="66" t="s">
        <v>601</v>
      </c>
      <c r="D17" s="66" t="s">
        <v>463</v>
      </c>
      <c r="E17" s="66" t="s">
        <v>602</v>
      </c>
      <c r="F17" s="75">
        <v>1279886</v>
      </c>
      <c r="G17" s="75"/>
      <c r="H17" s="237">
        <v>18020180</v>
      </c>
    </row>
    <row r="18" spans="1:8" x14ac:dyDescent="0.25">
      <c r="A18" s="236" t="s">
        <v>571</v>
      </c>
      <c r="B18" s="239">
        <v>43681</v>
      </c>
      <c r="C18" s="66" t="s">
        <v>603</v>
      </c>
      <c r="D18" s="66" t="s">
        <v>463</v>
      </c>
      <c r="E18" s="66" t="s">
        <v>604</v>
      </c>
      <c r="F18" s="75">
        <v>1279886</v>
      </c>
      <c r="G18" s="75"/>
      <c r="H18" s="237">
        <v>19300066</v>
      </c>
    </row>
    <row r="19" spans="1:8" x14ac:dyDescent="0.25">
      <c r="A19" s="236" t="s">
        <v>571</v>
      </c>
      <c r="B19" s="239">
        <v>43681</v>
      </c>
      <c r="C19" s="66" t="s">
        <v>605</v>
      </c>
      <c r="D19" s="66" t="s">
        <v>463</v>
      </c>
      <c r="E19" s="66" t="s">
        <v>606</v>
      </c>
      <c r="F19" s="75">
        <v>1279886</v>
      </c>
      <c r="G19" s="75"/>
      <c r="H19" s="237">
        <v>20579952</v>
      </c>
    </row>
    <row r="20" spans="1:8" x14ac:dyDescent="0.25">
      <c r="A20" s="236" t="s">
        <v>571</v>
      </c>
      <c r="B20" s="239" t="s">
        <v>607</v>
      </c>
      <c r="C20" s="66" t="s">
        <v>608</v>
      </c>
      <c r="D20" s="66" t="s">
        <v>463</v>
      </c>
      <c r="E20" s="66" t="s">
        <v>609</v>
      </c>
      <c r="F20" s="75">
        <v>1279886</v>
      </c>
      <c r="G20" s="75"/>
      <c r="H20" s="237">
        <v>21859838</v>
      </c>
    </row>
    <row r="21" spans="1:8" x14ac:dyDescent="0.25">
      <c r="A21" s="236" t="s">
        <v>571</v>
      </c>
      <c r="B21" s="239" t="s">
        <v>607</v>
      </c>
      <c r="C21" s="66" t="s">
        <v>610</v>
      </c>
      <c r="D21" s="66" t="s">
        <v>463</v>
      </c>
      <c r="E21" s="66" t="s">
        <v>611</v>
      </c>
      <c r="F21" s="75">
        <v>1279886</v>
      </c>
      <c r="G21" s="75"/>
      <c r="H21" s="237">
        <v>23139724</v>
      </c>
    </row>
    <row r="22" spans="1:8" x14ac:dyDescent="0.25">
      <c r="A22" s="236" t="s">
        <v>571</v>
      </c>
      <c r="B22" s="239">
        <v>43775</v>
      </c>
      <c r="C22" s="66" t="s">
        <v>612</v>
      </c>
      <c r="D22" s="66" t="s">
        <v>463</v>
      </c>
      <c r="E22" s="66" t="s">
        <v>613</v>
      </c>
      <c r="F22" s="75">
        <v>1279886</v>
      </c>
      <c r="G22" s="75"/>
      <c r="H22" s="237">
        <v>24419610</v>
      </c>
    </row>
    <row r="23" spans="1:8" x14ac:dyDescent="0.25">
      <c r="A23" s="236" t="s">
        <v>571</v>
      </c>
      <c r="B23" s="239">
        <v>43775</v>
      </c>
      <c r="C23" s="66" t="s">
        <v>614</v>
      </c>
      <c r="D23" s="66" t="s">
        <v>463</v>
      </c>
      <c r="E23" s="66" t="s">
        <v>615</v>
      </c>
      <c r="F23" s="75">
        <v>1279886</v>
      </c>
      <c r="G23" s="75"/>
      <c r="H23" s="237">
        <v>25699496</v>
      </c>
    </row>
    <row r="24" spans="1:8" x14ac:dyDescent="0.25">
      <c r="A24" s="236" t="s">
        <v>571</v>
      </c>
      <c r="B24" s="239">
        <v>43776</v>
      </c>
      <c r="C24" s="66" t="s">
        <v>616</v>
      </c>
      <c r="D24" s="66" t="s">
        <v>463</v>
      </c>
      <c r="E24" s="66" t="s">
        <v>617</v>
      </c>
      <c r="F24" s="75">
        <v>1446271.18</v>
      </c>
      <c r="G24" s="75"/>
      <c r="H24" s="237">
        <v>27145767.18</v>
      </c>
    </row>
    <row r="25" spans="1:8" x14ac:dyDescent="0.25">
      <c r="A25" s="236" t="s">
        <v>571</v>
      </c>
      <c r="B25" s="239">
        <v>43807</v>
      </c>
      <c r="C25" s="66" t="s">
        <v>618</v>
      </c>
      <c r="D25" s="66" t="s">
        <v>463</v>
      </c>
      <c r="E25" s="66" t="s">
        <v>619</v>
      </c>
      <c r="F25" s="75">
        <v>1446271.18</v>
      </c>
      <c r="G25" s="75"/>
      <c r="H25" s="237">
        <v>28592038.359999999</v>
      </c>
    </row>
    <row r="26" spans="1:8" x14ac:dyDescent="0.25">
      <c r="A26" s="236" t="s">
        <v>571</v>
      </c>
      <c r="B26" s="239">
        <v>43807</v>
      </c>
      <c r="C26" s="66" t="s">
        <v>620</v>
      </c>
      <c r="D26" s="66" t="s">
        <v>463</v>
      </c>
      <c r="E26" s="66" t="s">
        <v>621</v>
      </c>
      <c r="F26" s="75">
        <v>1446271.18</v>
      </c>
      <c r="G26" s="75"/>
      <c r="H26" s="237">
        <v>30038309.539999999</v>
      </c>
    </row>
    <row r="27" spans="1:8" x14ac:dyDescent="0.25">
      <c r="A27" s="236" t="s">
        <v>571</v>
      </c>
      <c r="B27" s="239">
        <v>43747</v>
      </c>
      <c r="C27" s="66" t="s">
        <v>622</v>
      </c>
      <c r="D27" s="66" t="s">
        <v>463</v>
      </c>
      <c r="E27" s="66" t="s">
        <v>623</v>
      </c>
      <c r="F27" s="75">
        <v>1446271.18</v>
      </c>
      <c r="G27" s="75"/>
      <c r="H27" s="237">
        <v>31484580.719999999</v>
      </c>
    </row>
    <row r="28" spans="1:8" x14ac:dyDescent="0.25">
      <c r="A28" s="236" t="s">
        <v>571</v>
      </c>
      <c r="B28" s="239">
        <v>43778</v>
      </c>
      <c r="C28" s="66" t="s">
        <v>624</v>
      </c>
      <c r="D28" s="66" t="s">
        <v>463</v>
      </c>
      <c r="E28" s="66" t="s">
        <v>625</v>
      </c>
      <c r="F28" s="75">
        <v>1446271.18</v>
      </c>
      <c r="G28" s="75"/>
      <c r="H28" s="237">
        <v>32930851.899999999</v>
      </c>
    </row>
    <row r="29" spans="1:8" x14ac:dyDescent="0.25">
      <c r="A29" s="236" t="s">
        <v>571</v>
      </c>
      <c r="B29" s="239" t="s">
        <v>626</v>
      </c>
      <c r="C29" s="66" t="s">
        <v>627</v>
      </c>
      <c r="D29" s="66" t="s">
        <v>463</v>
      </c>
      <c r="E29" s="66" t="s">
        <v>464</v>
      </c>
      <c r="F29" s="75">
        <v>1446271.18</v>
      </c>
      <c r="G29" s="75"/>
      <c r="H29" s="237">
        <v>34377123.079999998</v>
      </c>
    </row>
    <row r="30" spans="1:8" x14ac:dyDescent="0.25">
      <c r="A30" s="236" t="s">
        <v>571</v>
      </c>
      <c r="B30" s="239" t="s">
        <v>626</v>
      </c>
      <c r="C30" s="66" t="s">
        <v>628</v>
      </c>
      <c r="D30" s="66" t="s">
        <v>463</v>
      </c>
      <c r="E30" s="66" t="s">
        <v>532</v>
      </c>
      <c r="F30" s="75">
        <v>1446271.18</v>
      </c>
      <c r="G30" s="75"/>
      <c r="H30" s="237">
        <v>35823394.259999998</v>
      </c>
    </row>
    <row r="31" spans="1:8" ht="15.75" thickBot="1" x14ac:dyDescent="0.3">
      <c r="A31" s="236" t="s">
        <v>571</v>
      </c>
      <c r="B31" s="239" t="s">
        <v>514</v>
      </c>
      <c r="C31" s="66" t="s">
        <v>629</v>
      </c>
      <c r="D31" s="66" t="s">
        <v>463</v>
      </c>
      <c r="E31" s="66" t="s">
        <v>540</v>
      </c>
      <c r="F31" s="75">
        <v>39550</v>
      </c>
      <c r="G31" s="75"/>
      <c r="H31" s="237">
        <v>35862944.259999998</v>
      </c>
    </row>
    <row r="32" spans="1:8" ht="15.75" thickBot="1" x14ac:dyDescent="0.3">
      <c r="A32" s="367" t="s">
        <v>630</v>
      </c>
      <c r="B32" s="377"/>
      <c r="C32" s="368"/>
      <c r="D32" s="368"/>
      <c r="E32" s="368"/>
      <c r="F32" s="369">
        <f>ROUND(SUM(F3:F31),5)</f>
        <v>35862944.259999998</v>
      </c>
      <c r="G32" s="369">
        <f>ROUND(SUM(G3:G31),5)</f>
        <v>0</v>
      </c>
      <c r="H32" s="370">
        <f>H31</f>
        <v>35862944.259999998</v>
      </c>
    </row>
    <row r="33" spans="1:8" x14ac:dyDescent="0.25">
      <c r="A33" s="238" t="s">
        <v>96</v>
      </c>
      <c r="B33" s="376"/>
      <c r="C33" s="362"/>
      <c r="D33" s="362"/>
      <c r="E33" s="362"/>
      <c r="F33" s="374"/>
      <c r="G33" s="374"/>
      <c r="H33" s="375"/>
    </row>
    <row r="34" spans="1:8" x14ac:dyDescent="0.25">
      <c r="A34" s="236" t="s">
        <v>399</v>
      </c>
      <c r="B34" s="239" t="s">
        <v>631</v>
      </c>
      <c r="C34" s="66" t="s">
        <v>632</v>
      </c>
      <c r="D34" s="66" t="s">
        <v>401</v>
      </c>
      <c r="E34" s="66" t="s">
        <v>633</v>
      </c>
      <c r="F34" s="75">
        <v>2855177.5</v>
      </c>
      <c r="G34" s="75"/>
      <c r="H34" s="237">
        <v>2855177.5</v>
      </c>
    </row>
    <row r="35" spans="1:8" x14ac:dyDescent="0.25">
      <c r="A35" s="236" t="s">
        <v>399</v>
      </c>
      <c r="B35" s="239">
        <v>43385</v>
      </c>
      <c r="C35" s="66" t="s">
        <v>634</v>
      </c>
      <c r="D35" s="66" t="s">
        <v>401</v>
      </c>
      <c r="E35" s="66" t="s">
        <v>635</v>
      </c>
      <c r="F35" s="75">
        <v>1547723.1</v>
      </c>
      <c r="G35" s="75"/>
      <c r="H35" s="237">
        <v>4402900.5999999996</v>
      </c>
    </row>
    <row r="36" spans="1:8" x14ac:dyDescent="0.25">
      <c r="A36" s="236" t="s">
        <v>399</v>
      </c>
      <c r="B36" s="239">
        <v>43618</v>
      </c>
      <c r="C36" s="66" t="s">
        <v>636</v>
      </c>
      <c r="D36" s="66" t="s">
        <v>401</v>
      </c>
      <c r="E36" s="66" t="s">
        <v>637</v>
      </c>
      <c r="F36" s="75">
        <v>3003474.66</v>
      </c>
      <c r="G36" s="75"/>
      <c r="H36" s="237">
        <v>7406375.2599999998</v>
      </c>
    </row>
    <row r="37" spans="1:8" x14ac:dyDescent="0.25">
      <c r="A37" s="236" t="s">
        <v>571</v>
      </c>
      <c r="B37" s="239">
        <v>43802</v>
      </c>
      <c r="C37" s="66"/>
      <c r="D37" s="66" t="s">
        <v>401</v>
      </c>
      <c r="E37" s="66" t="s">
        <v>638</v>
      </c>
      <c r="F37" s="75">
        <v>2936179.95</v>
      </c>
      <c r="G37" s="75"/>
      <c r="H37" s="237">
        <v>10342555.210000001</v>
      </c>
    </row>
    <row r="38" spans="1:8" x14ac:dyDescent="0.25">
      <c r="A38" s="236" t="s">
        <v>399</v>
      </c>
      <c r="B38" s="239" t="s">
        <v>639</v>
      </c>
      <c r="C38" s="66" t="s">
        <v>640</v>
      </c>
      <c r="D38" s="66" t="s">
        <v>401</v>
      </c>
      <c r="E38" s="66" t="s">
        <v>641</v>
      </c>
      <c r="F38" s="75">
        <v>491589</v>
      </c>
      <c r="G38" s="75"/>
      <c r="H38" s="237">
        <v>10834144.210000001</v>
      </c>
    </row>
    <row r="39" spans="1:8" x14ac:dyDescent="0.25">
      <c r="A39" s="236" t="s">
        <v>399</v>
      </c>
      <c r="B39" s="239" t="s">
        <v>639</v>
      </c>
      <c r="C39" s="66" t="s">
        <v>642</v>
      </c>
      <c r="D39" s="66" t="s">
        <v>401</v>
      </c>
      <c r="E39" s="66" t="s">
        <v>643</v>
      </c>
      <c r="F39" s="75">
        <v>2887618.3</v>
      </c>
      <c r="G39" s="75"/>
      <c r="H39" s="237">
        <v>13721762.51</v>
      </c>
    </row>
    <row r="40" spans="1:8" x14ac:dyDescent="0.25">
      <c r="A40" s="236" t="s">
        <v>359</v>
      </c>
      <c r="B40" s="239" t="s">
        <v>644</v>
      </c>
      <c r="C40" s="66"/>
      <c r="D40" s="66"/>
      <c r="E40" s="66" t="s">
        <v>645</v>
      </c>
      <c r="F40" s="75"/>
      <c r="G40" s="75">
        <v>1547723.1</v>
      </c>
      <c r="H40" s="237">
        <v>12174039.41</v>
      </c>
    </row>
    <row r="41" spans="1:8" x14ac:dyDescent="0.25">
      <c r="A41" s="236" t="s">
        <v>571</v>
      </c>
      <c r="B41" s="239">
        <v>43776</v>
      </c>
      <c r="C41" s="66" t="s">
        <v>646</v>
      </c>
      <c r="D41" s="66" t="s">
        <v>463</v>
      </c>
      <c r="E41" s="66" t="s">
        <v>647</v>
      </c>
      <c r="F41" s="75">
        <v>1446271.18</v>
      </c>
      <c r="G41" s="75"/>
      <c r="H41" s="237">
        <v>13620310.59</v>
      </c>
    </row>
    <row r="42" spans="1:8" ht="15.75" thickBot="1" x14ac:dyDescent="0.3">
      <c r="A42" s="236" t="s">
        <v>399</v>
      </c>
      <c r="B42" s="239">
        <v>43656</v>
      </c>
      <c r="C42" s="66" t="s">
        <v>400</v>
      </c>
      <c r="D42" s="66" t="s">
        <v>401</v>
      </c>
      <c r="E42" s="66" t="s">
        <v>402</v>
      </c>
      <c r="F42" s="234">
        <v>2853270</v>
      </c>
      <c r="G42" s="234"/>
      <c r="H42" s="326">
        <v>16473580.59</v>
      </c>
    </row>
    <row r="43" spans="1:8" ht="15.75" thickBot="1" x14ac:dyDescent="0.3">
      <c r="A43" s="367" t="s">
        <v>648</v>
      </c>
      <c r="B43" s="377"/>
      <c r="C43" s="368"/>
      <c r="D43" s="368"/>
      <c r="E43" s="368"/>
      <c r="F43" s="369">
        <f>ROUND(SUM(F33:F42),5)</f>
        <v>18021303.690000001</v>
      </c>
      <c r="G43" s="369">
        <f>ROUND(SUM(G33:G42),5)</f>
        <v>1547723.1</v>
      </c>
      <c r="H43" s="370">
        <f>H42</f>
        <v>16473580.59</v>
      </c>
    </row>
    <row r="44" spans="1:8" x14ac:dyDescent="0.25">
      <c r="A44" s="238" t="s">
        <v>97</v>
      </c>
      <c r="B44" s="376"/>
      <c r="C44" s="362"/>
      <c r="D44" s="362"/>
      <c r="E44" s="362"/>
      <c r="F44" s="374"/>
      <c r="G44" s="374"/>
      <c r="H44" s="375"/>
    </row>
    <row r="45" spans="1:8" x14ac:dyDescent="0.25">
      <c r="A45" s="236" t="s">
        <v>571</v>
      </c>
      <c r="B45" s="239">
        <v>43382</v>
      </c>
      <c r="C45" s="66" t="s">
        <v>649</v>
      </c>
      <c r="D45" s="66" t="s">
        <v>448</v>
      </c>
      <c r="E45" s="66" t="s">
        <v>650</v>
      </c>
      <c r="F45" s="75">
        <v>827122.5</v>
      </c>
      <c r="G45" s="75"/>
      <c r="H45" s="237">
        <v>827122.5</v>
      </c>
    </row>
    <row r="46" spans="1:8" x14ac:dyDescent="0.25">
      <c r="A46" s="236" t="s">
        <v>571</v>
      </c>
      <c r="B46" s="239">
        <v>43382</v>
      </c>
      <c r="C46" s="66" t="s">
        <v>651</v>
      </c>
      <c r="D46" s="66" t="s">
        <v>448</v>
      </c>
      <c r="E46" s="66" t="s">
        <v>652</v>
      </c>
      <c r="F46" s="75">
        <v>827122.25</v>
      </c>
      <c r="G46" s="75"/>
      <c r="H46" s="237">
        <v>1654244.75</v>
      </c>
    </row>
    <row r="47" spans="1:8" x14ac:dyDescent="0.25">
      <c r="A47" s="236" t="s">
        <v>571</v>
      </c>
      <c r="B47" s="239">
        <v>43353</v>
      </c>
      <c r="C47" s="66" t="s">
        <v>653</v>
      </c>
      <c r="D47" s="66" t="s">
        <v>448</v>
      </c>
      <c r="E47" s="66" t="s">
        <v>654</v>
      </c>
      <c r="F47" s="75">
        <v>827122.25</v>
      </c>
      <c r="G47" s="75"/>
      <c r="H47" s="237">
        <v>2481367</v>
      </c>
    </row>
    <row r="48" spans="1:8" x14ac:dyDescent="0.25">
      <c r="A48" s="236" t="s">
        <v>571</v>
      </c>
      <c r="B48" s="239">
        <v>43353</v>
      </c>
      <c r="C48" s="66" t="s">
        <v>655</v>
      </c>
      <c r="D48" s="66" t="s">
        <v>448</v>
      </c>
      <c r="E48" s="66" t="s">
        <v>656</v>
      </c>
      <c r="F48" s="75">
        <v>827122.25</v>
      </c>
      <c r="G48" s="75"/>
      <c r="H48" s="237">
        <v>3308489.25</v>
      </c>
    </row>
    <row r="49" spans="1:8" x14ac:dyDescent="0.25">
      <c r="A49" s="236" t="s">
        <v>571</v>
      </c>
      <c r="B49" s="239">
        <v>43445</v>
      </c>
      <c r="C49" s="66" t="s">
        <v>657</v>
      </c>
      <c r="D49" s="66" t="s">
        <v>448</v>
      </c>
      <c r="E49" s="66" t="s">
        <v>658</v>
      </c>
      <c r="F49" s="75">
        <v>625000</v>
      </c>
      <c r="G49" s="75"/>
      <c r="H49" s="237">
        <v>3933489.25</v>
      </c>
    </row>
    <row r="50" spans="1:8" x14ac:dyDescent="0.25">
      <c r="A50" s="236" t="s">
        <v>571</v>
      </c>
      <c r="B50" s="239">
        <v>43445</v>
      </c>
      <c r="C50" s="66" t="s">
        <v>659</v>
      </c>
      <c r="D50" s="66" t="s">
        <v>448</v>
      </c>
      <c r="E50" s="66" t="s">
        <v>660</v>
      </c>
      <c r="F50" s="75">
        <v>625000</v>
      </c>
      <c r="G50" s="75"/>
      <c r="H50" s="237">
        <v>4558489.25</v>
      </c>
    </row>
    <row r="51" spans="1:8" x14ac:dyDescent="0.25">
      <c r="A51" s="236" t="s">
        <v>571</v>
      </c>
      <c r="B51" s="239">
        <v>43446</v>
      </c>
      <c r="C51" s="66" t="s">
        <v>661</v>
      </c>
      <c r="D51" s="66" t="s">
        <v>448</v>
      </c>
      <c r="E51" s="66" t="s">
        <v>662</v>
      </c>
      <c r="F51" s="75">
        <v>625000</v>
      </c>
      <c r="G51" s="75"/>
      <c r="H51" s="237">
        <v>5183489.25</v>
      </c>
    </row>
    <row r="52" spans="1:8" x14ac:dyDescent="0.25">
      <c r="A52" s="236" t="s">
        <v>399</v>
      </c>
      <c r="B52" s="239" t="s">
        <v>663</v>
      </c>
      <c r="C52" s="66" t="s">
        <v>664</v>
      </c>
      <c r="D52" s="66" t="s">
        <v>448</v>
      </c>
      <c r="E52" s="66" t="s">
        <v>665</v>
      </c>
      <c r="F52" s="75">
        <v>625000</v>
      </c>
      <c r="G52" s="75"/>
      <c r="H52" s="237">
        <v>5808489.25</v>
      </c>
    </row>
    <row r="53" spans="1:8" x14ac:dyDescent="0.25">
      <c r="A53" s="236" t="s">
        <v>571</v>
      </c>
      <c r="B53" s="239">
        <v>43739</v>
      </c>
      <c r="C53" s="66" t="s">
        <v>666</v>
      </c>
      <c r="D53" s="66" t="s">
        <v>448</v>
      </c>
      <c r="E53" s="66" t="s">
        <v>667</v>
      </c>
      <c r="F53" s="75">
        <v>643500</v>
      </c>
      <c r="G53" s="75"/>
      <c r="H53" s="237">
        <v>6451989.25</v>
      </c>
    </row>
    <row r="54" spans="1:8" x14ac:dyDescent="0.25">
      <c r="A54" s="236" t="s">
        <v>571</v>
      </c>
      <c r="B54" s="239">
        <v>43739</v>
      </c>
      <c r="C54" s="66" t="s">
        <v>668</v>
      </c>
      <c r="D54" s="66" t="s">
        <v>448</v>
      </c>
      <c r="E54" s="66" t="s">
        <v>669</v>
      </c>
      <c r="F54" s="75">
        <v>643500</v>
      </c>
      <c r="G54" s="75"/>
      <c r="H54" s="237">
        <v>7095489.25</v>
      </c>
    </row>
    <row r="55" spans="1:8" x14ac:dyDescent="0.25">
      <c r="A55" s="236" t="s">
        <v>571</v>
      </c>
      <c r="B55" s="239">
        <v>43801</v>
      </c>
      <c r="C55" s="66" t="s">
        <v>670</v>
      </c>
      <c r="D55" s="66" t="s">
        <v>448</v>
      </c>
      <c r="E55" s="66" t="s">
        <v>671</v>
      </c>
      <c r="F55" s="75">
        <v>643500</v>
      </c>
      <c r="G55" s="75"/>
      <c r="H55" s="237">
        <v>7738989.25</v>
      </c>
    </row>
    <row r="56" spans="1:8" x14ac:dyDescent="0.25">
      <c r="A56" s="236" t="s">
        <v>571</v>
      </c>
      <c r="B56" s="239">
        <v>43801</v>
      </c>
      <c r="C56" s="66" t="s">
        <v>672</v>
      </c>
      <c r="D56" s="66" t="s">
        <v>448</v>
      </c>
      <c r="E56" s="66" t="s">
        <v>673</v>
      </c>
      <c r="F56" s="75">
        <v>643500</v>
      </c>
      <c r="G56" s="75"/>
      <c r="H56" s="237">
        <v>8382489.25</v>
      </c>
    </row>
    <row r="57" spans="1:8" x14ac:dyDescent="0.25">
      <c r="A57" s="236" t="s">
        <v>571</v>
      </c>
      <c r="B57" s="239">
        <v>43802</v>
      </c>
      <c r="C57" s="66" t="s">
        <v>674</v>
      </c>
      <c r="D57" s="66" t="s">
        <v>448</v>
      </c>
      <c r="E57" s="66" t="s">
        <v>675</v>
      </c>
      <c r="F57" s="75">
        <v>643500</v>
      </c>
      <c r="G57" s="75"/>
      <c r="H57" s="237">
        <v>9025989.25</v>
      </c>
    </row>
    <row r="58" spans="1:8" x14ac:dyDescent="0.25">
      <c r="A58" s="236" t="s">
        <v>571</v>
      </c>
      <c r="B58" s="239">
        <v>43802</v>
      </c>
      <c r="C58" s="66" t="s">
        <v>676</v>
      </c>
      <c r="D58" s="66" t="s">
        <v>448</v>
      </c>
      <c r="E58" s="66" t="s">
        <v>677</v>
      </c>
      <c r="F58" s="75">
        <v>643500</v>
      </c>
      <c r="G58" s="75"/>
      <c r="H58" s="237">
        <v>9669489.25</v>
      </c>
    </row>
    <row r="59" spans="1:8" x14ac:dyDescent="0.25">
      <c r="A59" s="236" t="s">
        <v>571</v>
      </c>
      <c r="B59" s="239">
        <v>43681</v>
      </c>
      <c r="C59" s="66" t="s">
        <v>678</v>
      </c>
      <c r="D59" s="66" t="s">
        <v>448</v>
      </c>
      <c r="E59" s="66" t="s">
        <v>679</v>
      </c>
      <c r="F59" s="75">
        <v>643500</v>
      </c>
      <c r="G59" s="75"/>
      <c r="H59" s="237">
        <v>10312989.25</v>
      </c>
    </row>
    <row r="60" spans="1:8" x14ac:dyDescent="0.25">
      <c r="A60" s="236" t="s">
        <v>571</v>
      </c>
      <c r="B60" s="239">
        <v>43681</v>
      </c>
      <c r="C60" s="66" t="s">
        <v>680</v>
      </c>
      <c r="D60" s="66" t="s">
        <v>448</v>
      </c>
      <c r="E60" s="66" t="s">
        <v>681</v>
      </c>
      <c r="F60" s="75">
        <v>643500</v>
      </c>
      <c r="G60" s="75"/>
      <c r="H60" s="237">
        <v>10956489.25</v>
      </c>
    </row>
    <row r="61" spans="1:8" x14ac:dyDescent="0.25">
      <c r="A61" s="236" t="s">
        <v>571</v>
      </c>
      <c r="B61" s="239" t="s">
        <v>607</v>
      </c>
      <c r="C61" s="66" t="s">
        <v>682</v>
      </c>
      <c r="D61" s="66" t="s">
        <v>448</v>
      </c>
      <c r="E61" s="66" t="s">
        <v>683</v>
      </c>
      <c r="F61" s="75">
        <v>643500</v>
      </c>
      <c r="G61" s="75"/>
      <c r="H61" s="237">
        <v>11599989.25</v>
      </c>
    </row>
    <row r="62" spans="1:8" x14ac:dyDescent="0.25">
      <c r="A62" s="236" t="s">
        <v>571</v>
      </c>
      <c r="B62" s="239" t="s">
        <v>607</v>
      </c>
      <c r="C62" s="66" t="s">
        <v>684</v>
      </c>
      <c r="D62" s="66" t="s">
        <v>448</v>
      </c>
      <c r="E62" s="66" t="s">
        <v>685</v>
      </c>
      <c r="F62" s="75">
        <v>643500</v>
      </c>
      <c r="G62" s="75"/>
      <c r="H62" s="237">
        <v>12243489.25</v>
      </c>
    </row>
    <row r="63" spans="1:8" x14ac:dyDescent="0.25">
      <c r="A63" s="236" t="s">
        <v>571</v>
      </c>
      <c r="B63" s="239">
        <v>43775</v>
      </c>
      <c r="C63" s="66" t="s">
        <v>686</v>
      </c>
      <c r="D63" s="66" t="s">
        <v>448</v>
      </c>
      <c r="E63" s="66" t="s">
        <v>687</v>
      </c>
      <c r="F63" s="75">
        <v>643500</v>
      </c>
      <c r="G63" s="75"/>
      <c r="H63" s="237">
        <v>12886989.25</v>
      </c>
    </row>
    <row r="64" spans="1:8" x14ac:dyDescent="0.25">
      <c r="A64" s="236" t="s">
        <v>571</v>
      </c>
      <c r="B64" s="239">
        <v>43775</v>
      </c>
      <c r="C64" s="66" t="s">
        <v>688</v>
      </c>
      <c r="D64" s="66" t="s">
        <v>448</v>
      </c>
      <c r="E64" s="66" t="s">
        <v>689</v>
      </c>
      <c r="F64" s="75">
        <v>643500</v>
      </c>
      <c r="G64" s="75"/>
      <c r="H64" s="237">
        <v>13530489.25</v>
      </c>
    </row>
    <row r="65" spans="1:8" x14ac:dyDescent="0.25">
      <c r="A65" s="236" t="s">
        <v>571</v>
      </c>
      <c r="B65" s="239" t="s">
        <v>690</v>
      </c>
      <c r="C65" s="66" t="s">
        <v>610</v>
      </c>
      <c r="D65" s="66" t="s">
        <v>448</v>
      </c>
      <c r="E65" s="66" t="s">
        <v>691</v>
      </c>
      <c r="F65" s="75">
        <v>3861000</v>
      </c>
      <c r="G65" s="75"/>
      <c r="H65" s="237">
        <v>17391489.25</v>
      </c>
    </row>
    <row r="66" spans="1:8" x14ac:dyDescent="0.25">
      <c r="A66" s="236" t="s">
        <v>571</v>
      </c>
      <c r="B66" s="239">
        <v>43807</v>
      </c>
      <c r="C66" s="66" t="s">
        <v>692</v>
      </c>
      <c r="D66" s="66" t="s">
        <v>448</v>
      </c>
      <c r="E66" s="66" t="s">
        <v>693</v>
      </c>
      <c r="F66" s="75">
        <v>20800</v>
      </c>
      <c r="G66" s="75"/>
      <c r="H66" s="237">
        <v>17412289.25</v>
      </c>
    </row>
    <row r="67" spans="1:8" x14ac:dyDescent="0.25">
      <c r="A67" s="236" t="s">
        <v>571</v>
      </c>
      <c r="B67" s="239" t="s">
        <v>694</v>
      </c>
      <c r="C67" s="66" t="s">
        <v>695</v>
      </c>
      <c r="D67" s="66" t="s">
        <v>448</v>
      </c>
      <c r="E67" s="66" t="s">
        <v>696</v>
      </c>
      <c r="F67" s="75">
        <v>28250</v>
      </c>
      <c r="G67" s="75"/>
      <c r="H67" s="237">
        <v>17440539.25</v>
      </c>
    </row>
    <row r="68" spans="1:8" ht="15.75" thickBot="1" x14ac:dyDescent="0.3">
      <c r="A68" s="236" t="s">
        <v>571</v>
      </c>
      <c r="B68" s="239" t="s">
        <v>626</v>
      </c>
      <c r="C68" s="66" t="s">
        <v>697</v>
      </c>
      <c r="D68" s="66" t="s">
        <v>448</v>
      </c>
      <c r="E68" s="66" t="s">
        <v>449</v>
      </c>
      <c r="F68" s="234">
        <v>1454310</v>
      </c>
      <c r="G68" s="234"/>
      <c r="H68" s="326">
        <v>18894849.25</v>
      </c>
    </row>
    <row r="69" spans="1:8" ht="15.75" thickBot="1" x14ac:dyDescent="0.3">
      <c r="A69" s="367" t="s">
        <v>698</v>
      </c>
      <c r="B69" s="377"/>
      <c r="C69" s="368"/>
      <c r="D69" s="368"/>
      <c r="E69" s="368"/>
      <c r="F69" s="369">
        <f>ROUND(SUM(F44:F68),5)</f>
        <v>18894849.25</v>
      </c>
      <c r="G69" s="369">
        <f>ROUND(SUM(G44:G68),5)</f>
        <v>0</v>
      </c>
      <c r="H69" s="370">
        <f>H68</f>
        <v>18894849.25</v>
      </c>
    </row>
    <row r="70" spans="1:8" x14ac:dyDescent="0.25">
      <c r="A70" s="238" t="s">
        <v>98</v>
      </c>
      <c r="B70" s="376"/>
      <c r="C70" s="362"/>
      <c r="D70" s="362"/>
      <c r="E70" s="362"/>
      <c r="F70" s="374"/>
      <c r="G70" s="374"/>
      <c r="H70" s="375"/>
    </row>
    <row r="71" spans="1:8" x14ac:dyDescent="0.25">
      <c r="A71" s="238" t="s">
        <v>99</v>
      </c>
      <c r="B71" s="376"/>
      <c r="C71" s="362"/>
      <c r="D71" s="362"/>
      <c r="E71" s="362"/>
      <c r="F71" s="374"/>
      <c r="G71" s="374"/>
      <c r="H71" s="375"/>
    </row>
    <row r="72" spans="1:8" x14ac:dyDescent="0.25">
      <c r="A72" s="236" t="s">
        <v>571</v>
      </c>
      <c r="B72" s="239">
        <v>43413</v>
      </c>
      <c r="C72" s="66"/>
      <c r="D72" s="66" t="s">
        <v>472</v>
      </c>
      <c r="E72" s="66" t="s">
        <v>699</v>
      </c>
      <c r="F72" s="75">
        <v>3000</v>
      </c>
      <c r="G72" s="75"/>
      <c r="H72" s="237">
        <v>3000</v>
      </c>
    </row>
    <row r="73" spans="1:8" x14ac:dyDescent="0.25">
      <c r="A73" s="236" t="s">
        <v>399</v>
      </c>
      <c r="B73" s="239" t="s">
        <v>700</v>
      </c>
      <c r="C73" s="66" t="s">
        <v>701</v>
      </c>
      <c r="D73" s="66" t="s">
        <v>472</v>
      </c>
      <c r="E73" s="66" t="s">
        <v>702</v>
      </c>
      <c r="F73" s="75">
        <v>4000</v>
      </c>
      <c r="G73" s="75"/>
      <c r="H73" s="237">
        <v>7000</v>
      </c>
    </row>
    <row r="74" spans="1:8" x14ac:dyDescent="0.25">
      <c r="A74" s="236" t="s">
        <v>399</v>
      </c>
      <c r="B74" s="239" t="s">
        <v>703</v>
      </c>
      <c r="C74" s="66" t="s">
        <v>704</v>
      </c>
      <c r="D74" s="66" t="s">
        <v>472</v>
      </c>
      <c r="E74" s="66" t="s">
        <v>705</v>
      </c>
      <c r="F74" s="75">
        <v>4000</v>
      </c>
      <c r="G74" s="75"/>
      <c r="H74" s="237">
        <v>11000</v>
      </c>
    </row>
    <row r="75" spans="1:8" ht="15.75" thickBot="1" x14ac:dyDescent="0.3">
      <c r="A75" s="236" t="s">
        <v>399</v>
      </c>
      <c r="B75" s="239" t="s">
        <v>439</v>
      </c>
      <c r="C75" s="66" t="s">
        <v>471</v>
      </c>
      <c r="D75" s="66" t="s">
        <v>472</v>
      </c>
      <c r="E75" s="66" t="s">
        <v>706</v>
      </c>
      <c r="F75" s="234">
        <v>5000</v>
      </c>
      <c r="G75" s="234"/>
      <c r="H75" s="326">
        <v>16000</v>
      </c>
    </row>
    <row r="76" spans="1:8" ht="15.75" thickBot="1" x14ac:dyDescent="0.3">
      <c r="A76" s="367" t="s">
        <v>707</v>
      </c>
      <c r="B76" s="377"/>
      <c r="C76" s="368"/>
      <c r="D76" s="368"/>
      <c r="E76" s="368"/>
      <c r="F76" s="369">
        <f>ROUND(SUM(F71:F75),5)</f>
        <v>16000</v>
      </c>
      <c r="G76" s="369">
        <f>ROUND(SUM(G71:G75),5)</f>
        <v>0</v>
      </c>
      <c r="H76" s="370">
        <f>H75</f>
        <v>16000</v>
      </c>
    </row>
    <row r="77" spans="1:8" x14ac:dyDescent="0.25">
      <c r="A77" s="238" t="s">
        <v>100</v>
      </c>
      <c r="B77" s="376"/>
      <c r="C77" s="362"/>
      <c r="D77" s="362"/>
      <c r="E77" s="362"/>
      <c r="F77" s="374"/>
      <c r="G77" s="374"/>
      <c r="H77" s="375"/>
    </row>
    <row r="78" spans="1:8" x14ac:dyDescent="0.25">
      <c r="A78" s="236" t="s">
        <v>399</v>
      </c>
      <c r="B78" s="239">
        <v>43443</v>
      </c>
      <c r="C78" s="66" t="s">
        <v>708</v>
      </c>
      <c r="D78" s="66" t="s">
        <v>501</v>
      </c>
      <c r="E78" s="66" t="s">
        <v>502</v>
      </c>
      <c r="F78" s="75">
        <v>1449040</v>
      </c>
      <c r="G78" s="75"/>
      <c r="H78" s="237">
        <v>1449040</v>
      </c>
    </row>
    <row r="79" spans="1:8" x14ac:dyDescent="0.25">
      <c r="A79" s="236" t="s">
        <v>399</v>
      </c>
      <c r="B79" s="239">
        <v>43354</v>
      </c>
      <c r="C79" s="66" t="s">
        <v>709</v>
      </c>
      <c r="D79" s="66" t="s">
        <v>501</v>
      </c>
      <c r="E79" s="66" t="s">
        <v>502</v>
      </c>
      <c r="F79" s="75">
        <v>1394775</v>
      </c>
      <c r="G79" s="75"/>
      <c r="H79" s="237">
        <v>2843815</v>
      </c>
    </row>
    <row r="80" spans="1:8" x14ac:dyDescent="0.25">
      <c r="A80" s="236" t="s">
        <v>399</v>
      </c>
      <c r="B80" s="239">
        <v>43446</v>
      </c>
      <c r="C80" s="66" t="s">
        <v>710</v>
      </c>
      <c r="D80" s="66" t="s">
        <v>501</v>
      </c>
      <c r="E80" s="66" t="s">
        <v>502</v>
      </c>
      <c r="F80" s="75">
        <v>1503500</v>
      </c>
      <c r="G80" s="75"/>
      <c r="H80" s="237">
        <v>4347315</v>
      </c>
    </row>
    <row r="81" spans="1:8" x14ac:dyDescent="0.25">
      <c r="A81" s="236" t="s">
        <v>399</v>
      </c>
      <c r="B81" s="239" t="s">
        <v>711</v>
      </c>
      <c r="C81" s="66" t="s">
        <v>712</v>
      </c>
      <c r="D81" s="66" t="s">
        <v>501</v>
      </c>
      <c r="E81" s="66" t="s">
        <v>502</v>
      </c>
      <c r="F81" s="75">
        <v>1448085</v>
      </c>
      <c r="G81" s="75"/>
      <c r="H81" s="237">
        <v>5795400</v>
      </c>
    </row>
    <row r="82" spans="1:8" x14ac:dyDescent="0.25">
      <c r="A82" s="236" t="s">
        <v>399</v>
      </c>
      <c r="B82" s="239" t="s">
        <v>713</v>
      </c>
      <c r="C82" s="66" t="s">
        <v>714</v>
      </c>
      <c r="D82" s="66" t="s">
        <v>501</v>
      </c>
      <c r="E82" s="66" t="s">
        <v>715</v>
      </c>
      <c r="F82" s="75">
        <v>1291890</v>
      </c>
      <c r="G82" s="75"/>
      <c r="H82" s="237">
        <v>7087290</v>
      </c>
    </row>
    <row r="83" spans="1:8" x14ac:dyDescent="0.25">
      <c r="A83" s="236" t="s">
        <v>399</v>
      </c>
      <c r="B83" s="239" t="s">
        <v>716</v>
      </c>
      <c r="C83" s="66" t="s">
        <v>717</v>
      </c>
      <c r="D83" s="66" t="s">
        <v>501</v>
      </c>
      <c r="E83" s="66" t="s">
        <v>502</v>
      </c>
      <c r="F83" s="75">
        <v>1336555</v>
      </c>
      <c r="G83" s="75"/>
      <c r="H83" s="237">
        <v>8423845</v>
      </c>
    </row>
    <row r="84" spans="1:8" x14ac:dyDescent="0.25">
      <c r="A84" s="236" t="s">
        <v>399</v>
      </c>
      <c r="B84" s="239">
        <v>43621</v>
      </c>
      <c r="C84" s="66" t="s">
        <v>718</v>
      </c>
      <c r="D84" s="66" t="s">
        <v>501</v>
      </c>
      <c r="E84" s="66" t="s">
        <v>502</v>
      </c>
      <c r="F84" s="75">
        <v>1400320</v>
      </c>
      <c r="G84" s="75"/>
      <c r="H84" s="237">
        <v>9824165</v>
      </c>
    </row>
    <row r="85" spans="1:8" ht="15.75" thickBot="1" x14ac:dyDescent="0.3">
      <c r="A85" s="242" t="s">
        <v>399</v>
      </c>
      <c r="B85" s="243" t="s">
        <v>719</v>
      </c>
      <c r="C85" s="244" t="s">
        <v>720</v>
      </c>
      <c r="D85" s="244" t="s">
        <v>501</v>
      </c>
      <c r="E85" s="244" t="s">
        <v>502</v>
      </c>
      <c r="F85" s="234">
        <v>1476255</v>
      </c>
      <c r="G85" s="234"/>
      <c r="H85" s="326">
        <v>11300420</v>
      </c>
    </row>
    <row r="86" spans="1:8" x14ac:dyDescent="0.25">
      <c r="A86" s="236" t="s">
        <v>399</v>
      </c>
      <c r="B86" s="239" t="s">
        <v>721</v>
      </c>
      <c r="C86" s="66" t="s">
        <v>722</v>
      </c>
      <c r="D86" s="66" t="s">
        <v>501</v>
      </c>
      <c r="E86" s="66" t="s">
        <v>502</v>
      </c>
      <c r="F86" s="75">
        <v>1353055</v>
      </c>
      <c r="G86" s="75"/>
      <c r="H86" s="237">
        <v>12653475</v>
      </c>
    </row>
    <row r="87" spans="1:8" x14ac:dyDescent="0.25">
      <c r="A87" s="236" t="s">
        <v>399</v>
      </c>
      <c r="B87" s="239" t="s">
        <v>690</v>
      </c>
      <c r="C87" s="66" t="s">
        <v>723</v>
      </c>
      <c r="D87" s="66" t="s">
        <v>501</v>
      </c>
      <c r="E87" s="66" t="s">
        <v>502</v>
      </c>
      <c r="F87" s="75">
        <v>1506790</v>
      </c>
      <c r="G87" s="75"/>
      <c r="H87" s="237">
        <v>14160265</v>
      </c>
    </row>
    <row r="88" spans="1:8" x14ac:dyDescent="0.25">
      <c r="A88" s="236" t="s">
        <v>399</v>
      </c>
      <c r="B88" s="239" t="s">
        <v>694</v>
      </c>
      <c r="C88" s="66" t="s">
        <v>724</v>
      </c>
      <c r="D88" s="66" t="s">
        <v>501</v>
      </c>
      <c r="E88" s="66" t="s">
        <v>502</v>
      </c>
      <c r="F88" s="75">
        <v>1530330</v>
      </c>
      <c r="G88" s="75"/>
      <c r="H88" s="237">
        <v>15690595</v>
      </c>
    </row>
    <row r="89" spans="1:8" x14ac:dyDescent="0.25">
      <c r="A89" s="236" t="s">
        <v>399</v>
      </c>
      <c r="B89" s="239" t="s">
        <v>725</v>
      </c>
      <c r="C89" s="66" t="s">
        <v>726</v>
      </c>
      <c r="D89" s="66" t="s">
        <v>501</v>
      </c>
      <c r="E89" s="66" t="s">
        <v>502</v>
      </c>
      <c r="F89" s="75">
        <v>1565535</v>
      </c>
      <c r="G89" s="75"/>
      <c r="H89" s="237">
        <v>17256130</v>
      </c>
    </row>
    <row r="90" spans="1:8" ht="15.75" thickBot="1" x14ac:dyDescent="0.3">
      <c r="A90" s="236" t="s">
        <v>399</v>
      </c>
      <c r="B90" s="239" t="s">
        <v>499</v>
      </c>
      <c r="C90" s="66" t="s">
        <v>500</v>
      </c>
      <c r="D90" s="66" t="s">
        <v>501</v>
      </c>
      <c r="E90" s="66" t="s">
        <v>502</v>
      </c>
      <c r="F90" s="234">
        <v>1508100</v>
      </c>
      <c r="G90" s="234"/>
      <c r="H90" s="326">
        <v>18764230</v>
      </c>
    </row>
    <row r="91" spans="1:8" ht="15.75" thickBot="1" x14ac:dyDescent="0.3">
      <c r="A91" s="367" t="s">
        <v>727</v>
      </c>
      <c r="B91" s="377"/>
      <c r="C91" s="368"/>
      <c r="D91" s="368"/>
      <c r="E91" s="368"/>
      <c r="F91" s="369">
        <f>ROUND(SUM(F77:F90),5)</f>
        <v>18764230</v>
      </c>
      <c r="G91" s="369">
        <f>ROUND(SUM(G77:G90),5)</f>
        <v>0</v>
      </c>
      <c r="H91" s="370">
        <f>H90</f>
        <v>18764230</v>
      </c>
    </row>
    <row r="92" spans="1:8" x14ac:dyDescent="0.25">
      <c r="A92" s="238" t="s">
        <v>101</v>
      </c>
      <c r="B92" s="376"/>
      <c r="C92" s="362"/>
      <c r="D92" s="362"/>
      <c r="E92" s="362"/>
      <c r="F92" s="374"/>
      <c r="G92" s="374"/>
      <c r="H92" s="375"/>
    </row>
    <row r="93" spans="1:8" x14ac:dyDescent="0.25">
      <c r="A93" s="236" t="s">
        <v>399</v>
      </c>
      <c r="B93" s="239" t="s">
        <v>728</v>
      </c>
      <c r="C93" s="66" t="s">
        <v>729</v>
      </c>
      <c r="D93" s="66" t="s">
        <v>504</v>
      </c>
      <c r="E93" s="66" t="s">
        <v>505</v>
      </c>
      <c r="F93" s="75">
        <v>665792</v>
      </c>
      <c r="G93" s="75"/>
      <c r="H93" s="237">
        <v>665792</v>
      </c>
    </row>
    <row r="94" spans="1:8" x14ac:dyDescent="0.25">
      <c r="A94" s="236" t="s">
        <v>399</v>
      </c>
      <c r="B94" s="239">
        <v>43444</v>
      </c>
      <c r="C94" s="66" t="s">
        <v>730</v>
      </c>
      <c r="D94" s="66" t="s">
        <v>504</v>
      </c>
      <c r="E94" s="66" t="s">
        <v>502</v>
      </c>
      <c r="F94" s="75">
        <v>1480425</v>
      </c>
      <c r="G94" s="75"/>
      <c r="H94" s="237">
        <v>2146217</v>
      </c>
    </row>
    <row r="95" spans="1:8" x14ac:dyDescent="0.25">
      <c r="A95" s="236" t="s">
        <v>399</v>
      </c>
      <c r="B95" s="239" t="s">
        <v>731</v>
      </c>
      <c r="C95" s="66" t="s">
        <v>732</v>
      </c>
      <c r="D95" s="66" t="s">
        <v>504</v>
      </c>
      <c r="E95" s="66" t="s">
        <v>505</v>
      </c>
      <c r="F95" s="75">
        <v>609760</v>
      </c>
      <c r="G95" s="75"/>
      <c r="H95" s="237">
        <v>2755977</v>
      </c>
    </row>
    <row r="96" spans="1:8" x14ac:dyDescent="0.25">
      <c r="A96" s="236" t="s">
        <v>399</v>
      </c>
      <c r="B96" s="239" t="s">
        <v>582</v>
      </c>
      <c r="C96" s="66" t="s">
        <v>733</v>
      </c>
      <c r="D96" s="66" t="s">
        <v>504</v>
      </c>
      <c r="E96" s="66" t="s">
        <v>505</v>
      </c>
      <c r="F96" s="75">
        <v>609760</v>
      </c>
      <c r="G96" s="75"/>
      <c r="H96" s="237">
        <v>3365737</v>
      </c>
    </row>
    <row r="97" spans="1:8" x14ac:dyDescent="0.25">
      <c r="A97" s="236" t="s">
        <v>399</v>
      </c>
      <c r="B97" s="239" t="s">
        <v>734</v>
      </c>
      <c r="C97" s="66" t="s">
        <v>735</v>
      </c>
      <c r="D97" s="66" t="s">
        <v>504</v>
      </c>
      <c r="E97" s="66" t="s">
        <v>505</v>
      </c>
      <c r="F97" s="75">
        <v>665792</v>
      </c>
      <c r="G97" s="75"/>
      <c r="H97" s="237">
        <v>4031529</v>
      </c>
    </row>
    <row r="98" spans="1:8" x14ac:dyDescent="0.25">
      <c r="A98" s="236" t="s">
        <v>399</v>
      </c>
      <c r="B98" s="239" t="s">
        <v>736</v>
      </c>
      <c r="C98" s="66" t="s">
        <v>737</v>
      </c>
      <c r="D98" s="66" t="s">
        <v>504</v>
      </c>
      <c r="E98" s="66" t="s">
        <v>505</v>
      </c>
      <c r="F98" s="75">
        <v>569764</v>
      </c>
      <c r="G98" s="75"/>
      <c r="H98" s="237">
        <v>4601293</v>
      </c>
    </row>
    <row r="99" spans="1:8" x14ac:dyDescent="0.25">
      <c r="A99" s="236" t="s">
        <v>399</v>
      </c>
      <c r="B99" s="239" t="s">
        <v>713</v>
      </c>
      <c r="C99" s="66" t="s">
        <v>738</v>
      </c>
      <c r="D99" s="66" t="s">
        <v>504</v>
      </c>
      <c r="E99" s="66" t="s">
        <v>505</v>
      </c>
      <c r="F99" s="75">
        <v>664859</v>
      </c>
      <c r="G99" s="75"/>
      <c r="H99" s="237">
        <v>5266152</v>
      </c>
    </row>
    <row r="100" spans="1:8" x14ac:dyDescent="0.25">
      <c r="A100" s="236" t="s">
        <v>399</v>
      </c>
      <c r="B100" s="239" t="s">
        <v>716</v>
      </c>
      <c r="C100" s="66" t="s">
        <v>739</v>
      </c>
      <c r="D100" s="66" t="s">
        <v>504</v>
      </c>
      <c r="E100" s="66" t="s">
        <v>505</v>
      </c>
      <c r="F100" s="75">
        <v>665382</v>
      </c>
      <c r="G100" s="75"/>
      <c r="H100" s="237">
        <v>5931534</v>
      </c>
    </row>
    <row r="101" spans="1:8" x14ac:dyDescent="0.25">
      <c r="A101" s="236" t="s">
        <v>399</v>
      </c>
      <c r="B101" s="239">
        <v>43621</v>
      </c>
      <c r="C101" s="66" t="s">
        <v>740</v>
      </c>
      <c r="D101" s="66" t="s">
        <v>504</v>
      </c>
      <c r="E101" s="66" t="s">
        <v>505</v>
      </c>
      <c r="F101" s="75">
        <v>732536</v>
      </c>
      <c r="G101" s="75"/>
      <c r="H101" s="237">
        <v>6664070</v>
      </c>
    </row>
    <row r="102" spans="1:8" x14ac:dyDescent="0.25">
      <c r="A102" s="236" t="s">
        <v>399</v>
      </c>
      <c r="B102" s="239" t="s">
        <v>719</v>
      </c>
      <c r="C102" s="66" t="s">
        <v>741</v>
      </c>
      <c r="D102" s="66" t="s">
        <v>504</v>
      </c>
      <c r="E102" s="66" t="s">
        <v>505</v>
      </c>
      <c r="F102" s="75">
        <v>680031</v>
      </c>
      <c r="G102" s="75"/>
      <c r="H102" s="237">
        <v>7344101</v>
      </c>
    </row>
    <row r="103" spans="1:8" x14ac:dyDescent="0.25">
      <c r="A103" s="236" t="s">
        <v>399</v>
      </c>
      <c r="B103" s="239" t="s">
        <v>742</v>
      </c>
      <c r="C103" s="66" t="s">
        <v>743</v>
      </c>
      <c r="D103" s="66" t="s">
        <v>504</v>
      </c>
      <c r="E103" s="66" t="s">
        <v>505</v>
      </c>
      <c r="F103" s="75">
        <v>598224</v>
      </c>
      <c r="G103" s="75"/>
      <c r="H103" s="237">
        <v>7942325</v>
      </c>
    </row>
    <row r="104" spans="1:8" x14ac:dyDescent="0.25">
      <c r="A104" s="236" t="s">
        <v>399</v>
      </c>
      <c r="B104" s="239" t="s">
        <v>690</v>
      </c>
      <c r="C104" s="66" t="s">
        <v>744</v>
      </c>
      <c r="D104" s="66" t="s">
        <v>504</v>
      </c>
      <c r="E104" s="66" t="s">
        <v>505</v>
      </c>
      <c r="F104" s="75">
        <v>715927</v>
      </c>
      <c r="G104" s="75"/>
      <c r="H104" s="237">
        <v>8658252</v>
      </c>
    </row>
    <row r="105" spans="1:8" x14ac:dyDescent="0.25">
      <c r="A105" s="236" t="s">
        <v>399</v>
      </c>
      <c r="B105" s="239" t="s">
        <v>694</v>
      </c>
      <c r="C105" s="66" t="s">
        <v>745</v>
      </c>
      <c r="D105" s="66" t="s">
        <v>504</v>
      </c>
      <c r="E105" s="66" t="s">
        <v>505</v>
      </c>
      <c r="F105" s="75">
        <v>715409</v>
      </c>
      <c r="G105" s="75"/>
      <c r="H105" s="237">
        <v>9373661</v>
      </c>
    </row>
    <row r="106" spans="1:8" x14ac:dyDescent="0.25">
      <c r="A106" s="236" t="s">
        <v>399</v>
      </c>
      <c r="B106" s="239" t="s">
        <v>725</v>
      </c>
      <c r="C106" s="66" t="s">
        <v>746</v>
      </c>
      <c r="D106" s="66" t="s">
        <v>504</v>
      </c>
      <c r="E106" s="66" t="s">
        <v>505</v>
      </c>
      <c r="F106" s="75">
        <v>571806</v>
      </c>
      <c r="G106" s="75"/>
      <c r="H106" s="237">
        <v>9945467</v>
      </c>
    </row>
    <row r="107" spans="1:8" ht="15.75" thickBot="1" x14ac:dyDescent="0.3">
      <c r="A107" s="236" t="s">
        <v>399</v>
      </c>
      <c r="B107" s="239" t="s">
        <v>499</v>
      </c>
      <c r="C107" s="66" t="s">
        <v>503</v>
      </c>
      <c r="D107" s="66" t="s">
        <v>504</v>
      </c>
      <c r="E107" s="66" t="s">
        <v>505</v>
      </c>
      <c r="F107" s="234">
        <v>715927</v>
      </c>
      <c r="G107" s="234"/>
      <c r="H107" s="326">
        <v>10661394</v>
      </c>
    </row>
    <row r="108" spans="1:8" ht="15.75" thickBot="1" x14ac:dyDescent="0.3">
      <c r="A108" s="367" t="s">
        <v>747</v>
      </c>
      <c r="B108" s="377"/>
      <c r="C108" s="368"/>
      <c r="D108" s="368"/>
      <c r="E108" s="368"/>
      <c r="F108" s="369">
        <f>ROUND(SUM(F92:F107),5)</f>
        <v>10661394</v>
      </c>
      <c r="G108" s="369">
        <f>ROUND(SUM(G92:G107),5)</f>
        <v>0</v>
      </c>
      <c r="H108" s="370">
        <f>H107</f>
        <v>10661394</v>
      </c>
    </row>
    <row r="109" spans="1:8" x14ac:dyDescent="0.25">
      <c r="A109" s="238" t="s">
        <v>102</v>
      </c>
      <c r="B109" s="376"/>
      <c r="C109" s="362"/>
      <c r="D109" s="362"/>
      <c r="E109" s="362"/>
      <c r="F109" s="374"/>
      <c r="G109" s="374"/>
      <c r="H109" s="375"/>
    </row>
    <row r="110" spans="1:8" x14ac:dyDescent="0.25">
      <c r="A110" s="236" t="s">
        <v>399</v>
      </c>
      <c r="B110" s="239">
        <v>43290</v>
      </c>
      <c r="C110" s="66" t="s">
        <v>748</v>
      </c>
      <c r="D110" s="66" t="s">
        <v>475</v>
      </c>
      <c r="E110" s="66" t="s">
        <v>749</v>
      </c>
      <c r="F110" s="75">
        <v>24697</v>
      </c>
      <c r="G110" s="75"/>
      <c r="H110" s="237">
        <v>24697</v>
      </c>
    </row>
    <row r="111" spans="1:8" x14ac:dyDescent="0.25">
      <c r="A111" s="236" t="s">
        <v>399</v>
      </c>
      <c r="B111" s="239">
        <v>43290</v>
      </c>
      <c r="C111" s="66" t="s">
        <v>750</v>
      </c>
      <c r="D111" s="66" t="s">
        <v>475</v>
      </c>
      <c r="E111" s="66" t="s">
        <v>749</v>
      </c>
      <c r="F111" s="75">
        <v>7589</v>
      </c>
      <c r="G111" s="75"/>
      <c r="H111" s="237">
        <v>32286</v>
      </c>
    </row>
    <row r="112" spans="1:8" x14ac:dyDescent="0.25">
      <c r="A112" s="236" t="s">
        <v>399</v>
      </c>
      <c r="B112" s="239">
        <v>43290</v>
      </c>
      <c r="C112" s="66" t="s">
        <v>751</v>
      </c>
      <c r="D112" s="66" t="s">
        <v>475</v>
      </c>
      <c r="E112" s="66" t="s">
        <v>752</v>
      </c>
      <c r="F112" s="75">
        <v>13676</v>
      </c>
      <c r="G112" s="75"/>
      <c r="H112" s="237">
        <v>45962</v>
      </c>
    </row>
    <row r="113" spans="1:8" x14ac:dyDescent="0.25">
      <c r="A113" s="236" t="s">
        <v>399</v>
      </c>
      <c r="B113" s="239">
        <v>43290</v>
      </c>
      <c r="C113" s="66" t="s">
        <v>753</v>
      </c>
      <c r="D113" s="66" t="s">
        <v>475</v>
      </c>
      <c r="E113" s="66" t="s">
        <v>754</v>
      </c>
      <c r="F113" s="75">
        <v>18015</v>
      </c>
      <c r="G113" s="75"/>
      <c r="H113" s="237">
        <v>63977</v>
      </c>
    </row>
    <row r="114" spans="1:8" x14ac:dyDescent="0.25">
      <c r="A114" s="236" t="s">
        <v>399</v>
      </c>
      <c r="B114" s="239" t="s">
        <v>631</v>
      </c>
      <c r="C114" s="66" t="s">
        <v>755</v>
      </c>
      <c r="D114" s="66" t="s">
        <v>756</v>
      </c>
      <c r="E114" s="66" t="s">
        <v>757</v>
      </c>
      <c r="F114" s="75">
        <v>18267.54</v>
      </c>
      <c r="G114" s="75"/>
      <c r="H114" s="237">
        <v>82244.539999999994</v>
      </c>
    </row>
    <row r="115" spans="1:8" x14ac:dyDescent="0.25">
      <c r="A115" s="236" t="s">
        <v>399</v>
      </c>
      <c r="B115" s="239" t="s">
        <v>758</v>
      </c>
      <c r="C115" s="66" t="s">
        <v>759</v>
      </c>
      <c r="D115" s="66" t="s">
        <v>475</v>
      </c>
      <c r="E115" s="66" t="s">
        <v>760</v>
      </c>
      <c r="F115" s="75">
        <v>55991</v>
      </c>
      <c r="G115" s="75"/>
      <c r="H115" s="237">
        <v>138235.54</v>
      </c>
    </row>
    <row r="116" spans="1:8" x14ac:dyDescent="0.25">
      <c r="A116" s="236" t="s">
        <v>399</v>
      </c>
      <c r="B116" s="239" t="s">
        <v>761</v>
      </c>
      <c r="C116" s="66" t="s">
        <v>762</v>
      </c>
      <c r="D116" s="66" t="s">
        <v>475</v>
      </c>
      <c r="E116" s="66" t="s">
        <v>478</v>
      </c>
      <c r="F116" s="75">
        <v>12673</v>
      </c>
      <c r="G116" s="75"/>
      <c r="H116" s="237">
        <v>150908.54</v>
      </c>
    </row>
    <row r="117" spans="1:8" x14ac:dyDescent="0.25">
      <c r="A117" s="236" t="s">
        <v>399</v>
      </c>
      <c r="B117" s="239" t="s">
        <v>761</v>
      </c>
      <c r="C117" s="66" t="s">
        <v>763</v>
      </c>
      <c r="D117" s="66" t="s">
        <v>475</v>
      </c>
      <c r="E117" s="66" t="s">
        <v>478</v>
      </c>
      <c r="F117" s="75">
        <v>15530</v>
      </c>
      <c r="G117" s="75"/>
      <c r="H117" s="237">
        <v>166438.54</v>
      </c>
    </row>
    <row r="118" spans="1:8" x14ac:dyDescent="0.25">
      <c r="A118" s="236" t="s">
        <v>399</v>
      </c>
      <c r="B118" s="239" t="s">
        <v>761</v>
      </c>
      <c r="C118" s="66" t="s">
        <v>764</v>
      </c>
      <c r="D118" s="66" t="s">
        <v>475</v>
      </c>
      <c r="E118" s="66" t="s">
        <v>476</v>
      </c>
      <c r="F118" s="75">
        <v>24875</v>
      </c>
      <c r="G118" s="75"/>
      <c r="H118" s="237">
        <v>191313.54</v>
      </c>
    </row>
    <row r="119" spans="1:8" x14ac:dyDescent="0.25">
      <c r="A119" s="236" t="s">
        <v>399</v>
      </c>
      <c r="B119" s="239" t="s">
        <v>761</v>
      </c>
      <c r="C119" s="66" t="s">
        <v>765</v>
      </c>
      <c r="D119" s="66" t="s">
        <v>475</v>
      </c>
      <c r="E119" s="66" t="s">
        <v>476</v>
      </c>
      <c r="F119" s="75">
        <v>8013</v>
      </c>
      <c r="G119" s="75"/>
      <c r="H119" s="237">
        <v>199326.54</v>
      </c>
    </row>
    <row r="120" spans="1:8" x14ac:dyDescent="0.25">
      <c r="A120" s="236" t="s">
        <v>399</v>
      </c>
      <c r="B120" s="239" t="s">
        <v>766</v>
      </c>
      <c r="C120" s="66" t="s">
        <v>767</v>
      </c>
      <c r="D120" s="66" t="s">
        <v>756</v>
      </c>
      <c r="E120" s="66" t="s">
        <v>768</v>
      </c>
      <c r="F120" s="75">
        <v>75471.58</v>
      </c>
      <c r="G120" s="75"/>
      <c r="H120" s="237">
        <v>274798.12</v>
      </c>
    </row>
    <row r="121" spans="1:8" x14ac:dyDescent="0.25">
      <c r="A121" s="236" t="s">
        <v>399</v>
      </c>
      <c r="B121" s="239" t="s">
        <v>585</v>
      </c>
      <c r="C121" s="66" t="s">
        <v>769</v>
      </c>
      <c r="D121" s="66" t="s">
        <v>475</v>
      </c>
      <c r="E121" s="66" t="s">
        <v>478</v>
      </c>
      <c r="F121" s="75">
        <v>12635</v>
      </c>
      <c r="G121" s="75"/>
      <c r="H121" s="237">
        <v>287433.12</v>
      </c>
    </row>
    <row r="122" spans="1:8" x14ac:dyDescent="0.25">
      <c r="A122" s="236" t="s">
        <v>399</v>
      </c>
      <c r="B122" s="239" t="s">
        <v>585</v>
      </c>
      <c r="C122" s="66" t="s">
        <v>770</v>
      </c>
      <c r="D122" s="66" t="s">
        <v>475</v>
      </c>
      <c r="E122" s="66" t="s">
        <v>478</v>
      </c>
      <c r="F122" s="75">
        <v>13881</v>
      </c>
      <c r="G122" s="75"/>
      <c r="H122" s="237">
        <v>301314.12</v>
      </c>
    </row>
    <row r="123" spans="1:8" x14ac:dyDescent="0.25">
      <c r="A123" s="236" t="s">
        <v>399</v>
      </c>
      <c r="B123" s="239" t="s">
        <v>585</v>
      </c>
      <c r="C123" s="66" t="s">
        <v>771</v>
      </c>
      <c r="D123" s="66" t="s">
        <v>475</v>
      </c>
      <c r="E123" s="66" t="s">
        <v>476</v>
      </c>
      <c r="F123" s="75">
        <v>25472</v>
      </c>
      <c r="G123" s="75"/>
      <c r="H123" s="237">
        <v>326786.12</v>
      </c>
    </row>
    <row r="124" spans="1:8" x14ac:dyDescent="0.25">
      <c r="A124" s="236" t="s">
        <v>399</v>
      </c>
      <c r="B124" s="239" t="s">
        <v>585</v>
      </c>
      <c r="C124" s="66" t="s">
        <v>772</v>
      </c>
      <c r="D124" s="66" t="s">
        <v>475</v>
      </c>
      <c r="E124" s="66" t="s">
        <v>476</v>
      </c>
      <c r="F124" s="75">
        <v>8067</v>
      </c>
      <c r="G124" s="75"/>
      <c r="H124" s="237">
        <v>334853.12</v>
      </c>
    </row>
    <row r="125" spans="1:8" x14ac:dyDescent="0.25">
      <c r="A125" s="236" t="s">
        <v>399</v>
      </c>
      <c r="B125" s="239">
        <v>43770</v>
      </c>
      <c r="C125" s="66" t="s">
        <v>773</v>
      </c>
      <c r="D125" s="66" t="s">
        <v>475</v>
      </c>
      <c r="E125" s="66" t="s">
        <v>478</v>
      </c>
      <c r="F125" s="75">
        <v>12791</v>
      </c>
      <c r="G125" s="75"/>
      <c r="H125" s="237">
        <v>347644.12</v>
      </c>
    </row>
    <row r="126" spans="1:8" x14ac:dyDescent="0.25">
      <c r="A126" s="236" t="s">
        <v>399</v>
      </c>
      <c r="B126" s="239">
        <v>43770</v>
      </c>
      <c r="C126" s="66" t="s">
        <v>774</v>
      </c>
      <c r="D126" s="66" t="s">
        <v>475</v>
      </c>
      <c r="E126" s="66" t="s">
        <v>478</v>
      </c>
      <c r="F126" s="75">
        <v>14549</v>
      </c>
      <c r="G126" s="75"/>
      <c r="H126" s="237">
        <v>362193.12</v>
      </c>
    </row>
    <row r="127" spans="1:8" ht="15.75" thickBot="1" x14ac:dyDescent="0.3">
      <c r="A127" s="242" t="s">
        <v>399</v>
      </c>
      <c r="B127" s="243">
        <v>43770</v>
      </c>
      <c r="C127" s="244" t="s">
        <v>775</v>
      </c>
      <c r="D127" s="244" t="s">
        <v>475</v>
      </c>
      <c r="E127" s="244" t="s">
        <v>476</v>
      </c>
      <c r="F127" s="234">
        <v>25515</v>
      </c>
      <c r="G127" s="234"/>
      <c r="H127" s="326">
        <v>387708.12</v>
      </c>
    </row>
    <row r="128" spans="1:8" x14ac:dyDescent="0.25">
      <c r="A128" s="236" t="s">
        <v>399</v>
      </c>
      <c r="B128" s="239" t="s">
        <v>776</v>
      </c>
      <c r="C128" s="66" t="s">
        <v>777</v>
      </c>
      <c r="D128" s="66" t="s">
        <v>756</v>
      </c>
      <c r="E128" s="66" t="s">
        <v>778</v>
      </c>
      <c r="F128" s="75">
        <v>69414.91</v>
      </c>
      <c r="G128" s="75"/>
      <c r="H128" s="237">
        <v>457123.03</v>
      </c>
    </row>
    <row r="129" spans="1:8" x14ac:dyDescent="0.25">
      <c r="A129" s="236" t="s">
        <v>399</v>
      </c>
      <c r="B129" s="239" t="s">
        <v>713</v>
      </c>
      <c r="C129" s="66" t="s">
        <v>779</v>
      </c>
      <c r="D129" s="66" t="s">
        <v>475</v>
      </c>
      <c r="E129" s="66" t="s">
        <v>478</v>
      </c>
      <c r="F129" s="75">
        <v>12845</v>
      </c>
      <c r="G129" s="75"/>
      <c r="H129" s="237">
        <v>469968.03</v>
      </c>
    </row>
    <row r="130" spans="1:8" x14ac:dyDescent="0.25">
      <c r="A130" s="236" t="s">
        <v>399</v>
      </c>
      <c r="B130" s="239" t="s">
        <v>713</v>
      </c>
      <c r="C130" s="66" t="s">
        <v>780</v>
      </c>
      <c r="D130" s="66" t="s">
        <v>475</v>
      </c>
      <c r="E130" s="66" t="s">
        <v>476</v>
      </c>
      <c r="F130" s="75">
        <v>8166</v>
      </c>
      <c r="G130" s="75"/>
      <c r="H130" s="237">
        <v>478134.03</v>
      </c>
    </row>
    <row r="131" spans="1:8" x14ac:dyDescent="0.25">
      <c r="A131" s="236" t="s">
        <v>399</v>
      </c>
      <c r="B131" s="239" t="s">
        <v>713</v>
      </c>
      <c r="C131" s="66" t="s">
        <v>781</v>
      </c>
      <c r="D131" s="66" t="s">
        <v>475</v>
      </c>
      <c r="E131" s="66" t="s">
        <v>478</v>
      </c>
      <c r="F131" s="75">
        <v>13259</v>
      </c>
      <c r="G131" s="75"/>
      <c r="H131" s="237">
        <v>491393.03</v>
      </c>
    </row>
    <row r="132" spans="1:8" x14ac:dyDescent="0.25">
      <c r="A132" s="236" t="s">
        <v>399</v>
      </c>
      <c r="B132" s="239" t="s">
        <v>713</v>
      </c>
      <c r="C132" s="66" t="s">
        <v>782</v>
      </c>
      <c r="D132" s="66" t="s">
        <v>475</v>
      </c>
      <c r="E132" s="66" t="s">
        <v>476</v>
      </c>
      <c r="F132" s="75">
        <v>25529</v>
      </c>
      <c r="G132" s="75"/>
      <c r="H132" s="237">
        <v>516922.03</v>
      </c>
    </row>
    <row r="133" spans="1:8" x14ac:dyDescent="0.25">
      <c r="A133" s="236" t="s">
        <v>399</v>
      </c>
      <c r="B133" s="239" t="s">
        <v>713</v>
      </c>
      <c r="C133" s="66" t="s">
        <v>783</v>
      </c>
      <c r="D133" s="66" t="s">
        <v>475</v>
      </c>
      <c r="E133" s="66" t="s">
        <v>476</v>
      </c>
      <c r="F133" s="75">
        <v>8601</v>
      </c>
      <c r="G133" s="75"/>
      <c r="H133" s="237">
        <v>525523.03</v>
      </c>
    </row>
    <row r="134" spans="1:8" x14ac:dyDescent="0.25">
      <c r="A134" s="236" t="s">
        <v>399</v>
      </c>
      <c r="B134" s="239" t="s">
        <v>716</v>
      </c>
      <c r="C134" s="66" t="s">
        <v>784</v>
      </c>
      <c r="D134" s="66" t="s">
        <v>475</v>
      </c>
      <c r="E134" s="66" t="s">
        <v>478</v>
      </c>
      <c r="F134" s="75">
        <v>12834</v>
      </c>
      <c r="G134" s="75"/>
      <c r="H134" s="237">
        <v>538357.03</v>
      </c>
    </row>
    <row r="135" spans="1:8" x14ac:dyDescent="0.25">
      <c r="A135" s="236" t="s">
        <v>399</v>
      </c>
      <c r="B135" s="239" t="s">
        <v>716</v>
      </c>
      <c r="C135" s="66" t="s">
        <v>785</v>
      </c>
      <c r="D135" s="66" t="s">
        <v>475</v>
      </c>
      <c r="E135" s="66" t="s">
        <v>478</v>
      </c>
      <c r="F135" s="75">
        <v>11972</v>
      </c>
      <c r="G135" s="75"/>
      <c r="H135" s="237">
        <v>550329.03</v>
      </c>
    </row>
    <row r="136" spans="1:8" x14ac:dyDescent="0.25">
      <c r="A136" s="236" t="s">
        <v>399</v>
      </c>
      <c r="B136" s="239" t="s">
        <v>716</v>
      </c>
      <c r="C136" s="66" t="s">
        <v>786</v>
      </c>
      <c r="D136" s="66" t="s">
        <v>475</v>
      </c>
      <c r="E136" s="66" t="s">
        <v>476</v>
      </c>
      <c r="F136" s="75">
        <v>25503</v>
      </c>
      <c r="G136" s="75"/>
      <c r="H136" s="237">
        <v>575832.03</v>
      </c>
    </row>
    <row r="137" spans="1:8" x14ac:dyDescent="0.25">
      <c r="A137" s="236" t="s">
        <v>399</v>
      </c>
      <c r="B137" s="239" t="s">
        <v>716</v>
      </c>
      <c r="C137" s="66" t="s">
        <v>787</v>
      </c>
      <c r="D137" s="66" t="s">
        <v>475</v>
      </c>
      <c r="E137" s="66" t="s">
        <v>476</v>
      </c>
      <c r="F137" s="75">
        <v>10322</v>
      </c>
      <c r="G137" s="75"/>
      <c r="H137" s="237">
        <v>586154.03</v>
      </c>
    </row>
    <row r="138" spans="1:8" x14ac:dyDescent="0.25">
      <c r="A138" s="236" t="s">
        <v>399</v>
      </c>
      <c r="B138" s="239">
        <v>43712</v>
      </c>
      <c r="C138" s="66" t="s">
        <v>788</v>
      </c>
      <c r="D138" s="66" t="s">
        <v>475</v>
      </c>
      <c r="E138" s="66" t="s">
        <v>478</v>
      </c>
      <c r="F138" s="75">
        <v>13278</v>
      </c>
      <c r="G138" s="75"/>
      <c r="H138" s="237">
        <v>599432.03</v>
      </c>
    </row>
    <row r="139" spans="1:8" x14ac:dyDescent="0.25">
      <c r="A139" s="236" t="s">
        <v>399</v>
      </c>
      <c r="B139" s="239">
        <v>43712</v>
      </c>
      <c r="C139" s="66" t="s">
        <v>789</v>
      </c>
      <c r="D139" s="66" t="s">
        <v>475</v>
      </c>
      <c r="E139" s="66" t="s">
        <v>478</v>
      </c>
      <c r="F139" s="75">
        <v>15558</v>
      </c>
      <c r="G139" s="75"/>
      <c r="H139" s="237">
        <v>614990.03</v>
      </c>
    </row>
    <row r="140" spans="1:8" x14ac:dyDescent="0.25">
      <c r="A140" s="236" t="s">
        <v>399</v>
      </c>
      <c r="B140" s="239">
        <v>43712</v>
      </c>
      <c r="C140" s="66" t="s">
        <v>790</v>
      </c>
      <c r="D140" s="66" t="s">
        <v>475</v>
      </c>
      <c r="E140" s="66" t="s">
        <v>476</v>
      </c>
      <c r="F140" s="75">
        <v>26760</v>
      </c>
      <c r="G140" s="75"/>
      <c r="H140" s="237">
        <v>641750.03</v>
      </c>
    </row>
    <row r="141" spans="1:8" x14ac:dyDescent="0.25">
      <c r="A141" s="236" t="s">
        <v>399</v>
      </c>
      <c r="B141" s="239">
        <v>43712</v>
      </c>
      <c r="C141" s="66" t="s">
        <v>791</v>
      </c>
      <c r="D141" s="66" t="s">
        <v>475</v>
      </c>
      <c r="E141" s="66" t="s">
        <v>476</v>
      </c>
      <c r="F141" s="75">
        <v>8583</v>
      </c>
      <c r="G141" s="75"/>
      <c r="H141" s="237">
        <v>650333.03</v>
      </c>
    </row>
    <row r="142" spans="1:8" x14ac:dyDescent="0.25">
      <c r="A142" s="236" t="s">
        <v>399</v>
      </c>
      <c r="B142" s="239">
        <v>43621</v>
      </c>
      <c r="C142" s="66" t="s">
        <v>792</v>
      </c>
      <c r="D142" s="66" t="s">
        <v>475</v>
      </c>
      <c r="E142" s="66" t="s">
        <v>478</v>
      </c>
      <c r="F142" s="75">
        <v>12605</v>
      </c>
      <c r="G142" s="75"/>
      <c r="H142" s="237">
        <v>662938.03</v>
      </c>
    </row>
    <row r="143" spans="1:8" x14ac:dyDescent="0.25">
      <c r="A143" s="236" t="s">
        <v>399</v>
      </c>
      <c r="B143" s="239" t="s">
        <v>607</v>
      </c>
      <c r="C143" s="66" t="s">
        <v>793</v>
      </c>
      <c r="D143" s="66" t="s">
        <v>475</v>
      </c>
      <c r="E143" s="66" t="s">
        <v>478</v>
      </c>
      <c r="F143" s="75">
        <v>14397</v>
      </c>
      <c r="G143" s="75"/>
      <c r="H143" s="237">
        <v>677335.03</v>
      </c>
    </row>
    <row r="144" spans="1:8" x14ac:dyDescent="0.25">
      <c r="A144" s="236" t="s">
        <v>399</v>
      </c>
      <c r="B144" s="239" t="s">
        <v>607</v>
      </c>
      <c r="C144" s="66" t="s">
        <v>794</v>
      </c>
      <c r="D144" s="66" t="s">
        <v>475</v>
      </c>
      <c r="E144" s="66" t="s">
        <v>476</v>
      </c>
      <c r="F144" s="75">
        <v>25440</v>
      </c>
      <c r="G144" s="75"/>
      <c r="H144" s="237">
        <v>702775.03</v>
      </c>
    </row>
    <row r="145" spans="1:8" x14ac:dyDescent="0.25">
      <c r="A145" s="236" t="s">
        <v>399</v>
      </c>
      <c r="B145" s="239" t="s">
        <v>607</v>
      </c>
      <c r="C145" s="66" t="s">
        <v>795</v>
      </c>
      <c r="D145" s="66" t="s">
        <v>475</v>
      </c>
      <c r="E145" s="66" t="s">
        <v>476</v>
      </c>
      <c r="F145" s="75">
        <v>8036</v>
      </c>
      <c r="G145" s="75"/>
      <c r="H145" s="237">
        <v>710811.03</v>
      </c>
    </row>
    <row r="146" spans="1:8" x14ac:dyDescent="0.25">
      <c r="A146" s="236" t="s">
        <v>399</v>
      </c>
      <c r="B146" s="239" t="s">
        <v>796</v>
      </c>
      <c r="C146" s="66" t="s">
        <v>797</v>
      </c>
      <c r="D146" s="66" t="s">
        <v>756</v>
      </c>
      <c r="E146" s="66" t="s">
        <v>798</v>
      </c>
      <c r="F146" s="75">
        <v>19096.3</v>
      </c>
      <c r="G146" s="75"/>
      <c r="H146" s="237">
        <v>729907.33</v>
      </c>
    </row>
    <row r="147" spans="1:8" x14ac:dyDescent="0.25">
      <c r="A147" s="236" t="s">
        <v>399</v>
      </c>
      <c r="B147" s="239" t="s">
        <v>721</v>
      </c>
      <c r="C147" s="66" t="s">
        <v>799</v>
      </c>
      <c r="D147" s="66" t="s">
        <v>475</v>
      </c>
      <c r="E147" s="66" t="s">
        <v>476</v>
      </c>
      <c r="F147" s="75">
        <v>25395</v>
      </c>
      <c r="G147" s="75"/>
      <c r="H147" s="237">
        <v>755302.33</v>
      </c>
    </row>
    <row r="148" spans="1:8" x14ac:dyDescent="0.25">
      <c r="A148" s="236" t="s">
        <v>399</v>
      </c>
      <c r="B148" s="239" t="s">
        <v>721</v>
      </c>
      <c r="C148" s="66" t="s">
        <v>800</v>
      </c>
      <c r="D148" s="66" t="s">
        <v>475</v>
      </c>
      <c r="E148" s="66" t="s">
        <v>478</v>
      </c>
      <c r="F148" s="75">
        <v>12440</v>
      </c>
      <c r="G148" s="75"/>
      <c r="H148" s="237">
        <v>767742.33</v>
      </c>
    </row>
    <row r="149" spans="1:8" x14ac:dyDescent="0.25">
      <c r="A149" s="236" t="s">
        <v>399</v>
      </c>
      <c r="B149" s="239" t="s">
        <v>721</v>
      </c>
      <c r="C149" s="66" t="s">
        <v>801</v>
      </c>
      <c r="D149" s="66" t="s">
        <v>475</v>
      </c>
      <c r="E149" s="66" t="s">
        <v>478</v>
      </c>
      <c r="F149" s="75">
        <v>15126</v>
      </c>
      <c r="G149" s="75"/>
      <c r="H149" s="237">
        <v>782868.33</v>
      </c>
    </row>
    <row r="150" spans="1:8" x14ac:dyDescent="0.25">
      <c r="A150" s="236" t="s">
        <v>399</v>
      </c>
      <c r="B150" s="239" t="s">
        <v>721</v>
      </c>
      <c r="C150" s="66" t="s">
        <v>802</v>
      </c>
      <c r="D150" s="66" t="s">
        <v>475</v>
      </c>
      <c r="E150" s="66" t="s">
        <v>476</v>
      </c>
      <c r="F150" s="75">
        <v>7931</v>
      </c>
      <c r="G150" s="75"/>
      <c r="H150" s="237">
        <v>790799.33</v>
      </c>
    </row>
    <row r="151" spans="1:8" x14ac:dyDescent="0.25">
      <c r="A151" s="236" t="s">
        <v>399</v>
      </c>
      <c r="B151" s="239" t="s">
        <v>803</v>
      </c>
      <c r="C151" s="66" t="s">
        <v>804</v>
      </c>
      <c r="D151" s="66" t="s">
        <v>756</v>
      </c>
      <c r="E151" s="66" t="s">
        <v>805</v>
      </c>
      <c r="F151" s="75">
        <v>18964.87</v>
      </c>
      <c r="G151" s="75"/>
      <c r="H151" s="237">
        <v>809764.2</v>
      </c>
    </row>
    <row r="152" spans="1:8" x14ac:dyDescent="0.25">
      <c r="A152" s="236" t="s">
        <v>399</v>
      </c>
      <c r="B152" s="239">
        <v>43531</v>
      </c>
      <c r="C152" s="66" t="s">
        <v>806</v>
      </c>
      <c r="D152" s="66" t="s">
        <v>475</v>
      </c>
      <c r="E152" s="66" t="s">
        <v>478</v>
      </c>
      <c r="F152" s="75">
        <v>12284</v>
      </c>
      <c r="G152" s="75"/>
      <c r="H152" s="237">
        <v>822048.2</v>
      </c>
    </row>
    <row r="153" spans="1:8" x14ac:dyDescent="0.25">
      <c r="A153" s="236" t="s">
        <v>399</v>
      </c>
      <c r="B153" s="239">
        <v>43531</v>
      </c>
      <c r="C153" s="66" t="s">
        <v>807</v>
      </c>
      <c r="D153" s="66" t="s">
        <v>475</v>
      </c>
      <c r="E153" s="66" t="s">
        <v>478</v>
      </c>
      <c r="F153" s="75">
        <v>14184</v>
      </c>
      <c r="G153" s="75"/>
      <c r="H153" s="237">
        <v>836232.2</v>
      </c>
    </row>
    <row r="154" spans="1:8" x14ac:dyDescent="0.25">
      <c r="A154" s="236" t="s">
        <v>399</v>
      </c>
      <c r="B154" s="239">
        <v>43531</v>
      </c>
      <c r="C154" s="66" t="s">
        <v>808</v>
      </c>
      <c r="D154" s="66" t="s">
        <v>475</v>
      </c>
      <c r="E154" s="66" t="s">
        <v>476</v>
      </c>
      <c r="F154" s="75">
        <v>25595</v>
      </c>
      <c r="G154" s="75"/>
      <c r="H154" s="237">
        <v>861827.2</v>
      </c>
    </row>
    <row r="155" spans="1:8" x14ac:dyDescent="0.25">
      <c r="A155" s="236" t="s">
        <v>399</v>
      </c>
      <c r="B155" s="239">
        <v>43531</v>
      </c>
      <c r="C155" s="66" t="s">
        <v>809</v>
      </c>
      <c r="D155" s="66" t="s">
        <v>475</v>
      </c>
      <c r="E155" s="66" t="s">
        <v>476</v>
      </c>
      <c r="F155" s="75">
        <v>8052</v>
      </c>
      <c r="G155" s="75"/>
      <c r="H155" s="237">
        <v>869879.2</v>
      </c>
    </row>
    <row r="156" spans="1:8" x14ac:dyDescent="0.25">
      <c r="A156" s="236" t="s">
        <v>399</v>
      </c>
      <c r="B156" s="239">
        <v>43807</v>
      </c>
      <c r="C156" s="66" t="s">
        <v>810</v>
      </c>
      <c r="D156" s="66" t="s">
        <v>475</v>
      </c>
      <c r="E156" s="66" t="s">
        <v>478</v>
      </c>
      <c r="F156" s="75">
        <v>12045</v>
      </c>
      <c r="G156" s="75"/>
      <c r="H156" s="237">
        <v>881924.2</v>
      </c>
    </row>
    <row r="157" spans="1:8" x14ac:dyDescent="0.25">
      <c r="A157" s="236" t="s">
        <v>399</v>
      </c>
      <c r="B157" s="239">
        <v>43807</v>
      </c>
      <c r="C157" s="66" t="s">
        <v>811</v>
      </c>
      <c r="D157" s="66" t="s">
        <v>475</v>
      </c>
      <c r="E157" s="66" t="s">
        <v>478</v>
      </c>
      <c r="F157" s="75">
        <v>18531</v>
      </c>
      <c r="G157" s="75"/>
      <c r="H157" s="237">
        <v>900455.2</v>
      </c>
    </row>
    <row r="158" spans="1:8" x14ac:dyDescent="0.25">
      <c r="A158" s="236" t="s">
        <v>399</v>
      </c>
      <c r="B158" s="239">
        <v>43807</v>
      </c>
      <c r="C158" s="66" t="s">
        <v>812</v>
      </c>
      <c r="D158" s="66" t="s">
        <v>475</v>
      </c>
      <c r="E158" s="66" t="s">
        <v>476</v>
      </c>
      <c r="F158" s="75">
        <v>25525</v>
      </c>
      <c r="G158" s="75"/>
      <c r="H158" s="237">
        <v>925980.2</v>
      </c>
    </row>
    <row r="159" spans="1:8" x14ac:dyDescent="0.25">
      <c r="A159" s="236" t="s">
        <v>399</v>
      </c>
      <c r="B159" s="239">
        <v>43807</v>
      </c>
      <c r="C159" s="66" t="s">
        <v>813</v>
      </c>
      <c r="D159" s="66" t="s">
        <v>475</v>
      </c>
      <c r="E159" s="66" t="s">
        <v>476</v>
      </c>
      <c r="F159" s="75">
        <v>7895</v>
      </c>
      <c r="G159" s="75"/>
      <c r="H159" s="237">
        <v>933875.19999999995</v>
      </c>
    </row>
    <row r="160" spans="1:8" x14ac:dyDescent="0.25">
      <c r="A160" s="236" t="s">
        <v>399</v>
      </c>
      <c r="B160" s="239" t="s">
        <v>703</v>
      </c>
      <c r="C160" s="66" t="s">
        <v>814</v>
      </c>
      <c r="D160" s="66" t="s">
        <v>475</v>
      </c>
      <c r="E160" s="66" t="s">
        <v>478</v>
      </c>
      <c r="F160" s="75">
        <v>12106</v>
      </c>
      <c r="G160" s="75"/>
      <c r="H160" s="237">
        <v>945981.2</v>
      </c>
    </row>
    <row r="161" spans="1:8" x14ac:dyDescent="0.25">
      <c r="A161" s="236" t="s">
        <v>399</v>
      </c>
      <c r="B161" s="239" t="s">
        <v>703</v>
      </c>
      <c r="C161" s="66" t="s">
        <v>815</v>
      </c>
      <c r="D161" s="66" t="s">
        <v>475</v>
      </c>
      <c r="E161" s="66" t="s">
        <v>478</v>
      </c>
      <c r="F161" s="75">
        <v>12150</v>
      </c>
      <c r="G161" s="75"/>
      <c r="H161" s="237">
        <v>958131.19999999995</v>
      </c>
    </row>
    <row r="162" spans="1:8" x14ac:dyDescent="0.25">
      <c r="A162" s="236" t="s">
        <v>399</v>
      </c>
      <c r="B162" s="239" t="s">
        <v>703</v>
      </c>
      <c r="C162" s="66" t="s">
        <v>816</v>
      </c>
      <c r="D162" s="66" t="s">
        <v>475</v>
      </c>
      <c r="E162" s="66" t="s">
        <v>476</v>
      </c>
      <c r="F162" s="75">
        <v>25543</v>
      </c>
      <c r="G162" s="75"/>
      <c r="H162" s="237">
        <v>983674.2</v>
      </c>
    </row>
    <row r="163" spans="1:8" x14ac:dyDescent="0.25">
      <c r="A163" s="236" t="s">
        <v>399</v>
      </c>
      <c r="B163" s="239" t="s">
        <v>703</v>
      </c>
      <c r="C163" s="66" t="s">
        <v>817</v>
      </c>
      <c r="D163" s="66" t="s">
        <v>475</v>
      </c>
      <c r="E163" s="66" t="s">
        <v>476</v>
      </c>
      <c r="F163" s="75">
        <v>7935</v>
      </c>
      <c r="G163" s="75"/>
      <c r="H163" s="237">
        <v>991609.2</v>
      </c>
    </row>
    <row r="164" spans="1:8" x14ac:dyDescent="0.25">
      <c r="A164" s="236" t="s">
        <v>399</v>
      </c>
      <c r="B164" s="239" t="s">
        <v>439</v>
      </c>
      <c r="C164" s="66" t="s">
        <v>474</v>
      </c>
      <c r="D164" s="66" t="s">
        <v>475</v>
      </c>
      <c r="E164" s="66" t="s">
        <v>476</v>
      </c>
      <c r="F164" s="75">
        <v>25594</v>
      </c>
      <c r="G164" s="75"/>
      <c r="H164" s="237">
        <v>1017203.2</v>
      </c>
    </row>
    <row r="165" spans="1:8" x14ac:dyDescent="0.25">
      <c r="A165" s="236" t="s">
        <v>399</v>
      </c>
      <c r="B165" s="239" t="s">
        <v>439</v>
      </c>
      <c r="C165" s="66" t="s">
        <v>477</v>
      </c>
      <c r="D165" s="66" t="s">
        <v>475</v>
      </c>
      <c r="E165" s="66" t="s">
        <v>478</v>
      </c>
      <c r="F165" s="75">
        <v>12280</v>
      </c>
      <c r="G165" s="75"/>
      <c r="H165" s="237">
        <v>1029483.2</v>
      </c>
    </row>
    <row r="166" spans="1:8" x14ac:dyDescent="0.25">
      <c r="A166" s="236" t="s">
        <v>399</v>
      </c>
      <c r="B166" s="239" t="s">
        <v>439</v>
      </c>
      <c r="C166" s="66" t="s">
        <v>479</v>
      </c>
      <c r="D166" s="66" t="s">
        <v>475</v>
      </c>
      <c r="E166" s="66" t="s">
        <v>478</v>
      </c>
      <c r="F166" s="75">
        <v>15166</v>
      </c>
      <c r="G166" s="75"/>
      <c r="H166" s="237">
        <v>1044649.2</v>
      </c>
    </row>
    <row r="167" spans="1:8" ht="15.75" thickBot="1" x14ac:dyDescent="0.3">
      <c r="A167" s="236" t="s">
        <v>399</v>
      </c>
      <c r="B167" s="239" t="s">
        <v>439</v>
      </c>
      <c r="C167" s="66" t="s">
        <v>480</v>
      </c>
      <c r="D167" s="66" t="s">
        <v>475</v>
      </c>
      <c r="E167" s="66" t="s">
        <v>476</v>
      </c>
      <c r="F167" s="234">
        <v>8049</v>
      </c>
      <c r="G167" s="234"/>
      <c r="H167" s="326">
        <v>1052698.2</v>
      </c>
    </row>
    <row r="168" spans="1:8" ht="15.75" thickBot="1" x14ac:dyDescent="0.3">
      <c r="A168" s="367" t="s">
        <v>818</v>
      </c>
      <c r="B168" s="377"/>
      <c r="C168" s="368"/>
      <c r="D168" s="368"/>
      <c r="E168" s="368"/>
      <c r="F168" s="369">
        <f>ROUND(SUM(F109:F167),5)</f>
        <v>1052698.2</v>
      </c>
      <c r="G168" s="369">
        <f>ROUND(SUM(G109:G167),5)</f>
        <v>0</v>
      </c>
      <c r="H168" s="370">
        <f>H167</f>
        <v>1052698.2</v>
      </c>
    </row>
    <row r="169" spans="1:8" ht="15.75" thickBot="1" x14ac:dyDescent="0.3">
      <c r="A169" s="325" t="s">
        <v>819</v>
      </c>
      <c r="B169" s="383"/>
      <c r="C169" s="384"/>
      <c r="D169" s="384"/>
      <c r="E169" s="384"/>
      <c r="F169" s="385"/>
      <c r="G169" s="385"/>
      <c r="H169" s="386"/>
    </row>
    <row r="170" spans="1:8" x14ac:dyDescent="0.25">
      <c r="A170" s="236" t="s">
        <v>571</v>
      </c>
      <c r="B170" s="239" t="s">
        <v>607</v>
      </c>
      <c r="C170" s="66"/>
      <c r="D170" s="66" t="s">
        <v>472</v>
      </c>
      <c r="E170" s="66" t="s">
        <v>820</v>
      </c>
      <c r="F170" s="75">
        <v>12380</v>
      </c>
      <c r="G170" s="75"/>
      <c r="H170" s="237">
        <v>12380</v>
      </c>
    </row>
    <row r="171" spans="1:8" ht="15.75" thickBot="1" x14ac:dyDescent="0.3">
      <c r="A171" s="236" t="s">
        <v>399</v>
      </c>
      <c r="B171" s="239" t="s">
        <v>439</v>
      </c>
      <c r="C171" s="66" t="s">
        <v>471</v>
      </c>
      <c r="D171" s="66" t="s">
        <v>472</v>
      </c>
      <c r="E171" s="66" t="s">
        <v>821</v>
      </c>
      <c r="F171" s="75">
        <v>10516</v>
      </c>
      <c r="G171" s="75"/>
      <c r="H171" s="237">
        <v>22896</v>
      </c>
    </row>
    <row r="172" spans="1:8" ht="15.75" thickBot="1" x14ac:dyDescent="0.3">
      <c r="A172" s="367" t="s">
        <v>822</v>
      </c>
      <c r="B172" s="377"/>
      <c r="C172" s="368"/>
      <c r="D172" s="368"/>
      <c r="E172" s="368"/>
      <c r="F172" s="369">
        <f>ROUND(SUM(F169:F171),5)</f>
        <v>22896</v>
      </c>
      <c r="G172" s="369">
        <f>ROUND(SUM(G169:G171),5)</f>
        <v>0</v>
      </c>
      <c r="H172" s="370">
        <f>H171</f>
        <v>22896</v>
      </c>
    </row>
    <row r="173" spans="1:8" ht="15.75" thickBot="1" x14ac:dyDescent="0.3">
      <c r="A173" s="367" t="s">
        <v>103</v>
      </c>
      <c r="B173" s="377"/>
      <c r="C173" s="368"/>
      <c r="D173" s="368"/>
      <c r="E173" s="368"/>
      <c r="F173" s="369">
        <f>ROUND(F76+F91+F108+F168+F172,5)</f>
        <v>30517218.199999999</v>
      </c>
      <c r="G173" s="369">
        <f>ROUND(G76+G91+G108+G168+G172,5)</f>
        <v>0</v>
      </c>
      <c r="H173" s="370">
        <f>ROUND(H76+H91+H108+H168+H172,5)</f>
        <v>30517218.199999999</v>
      </c>
    </row>
    <row r="174" spans="1:8" x14ac:dyDescent="0.25">
      <c r="A174" s="238" t="s">
        <v>104</v>
      </c>
      <c r="B174" s="376"/>
      <c r="C174" s="362"/>
      <c r="D174" s="362"/>
      <c r="E174" s="362"/>
      <c r="F174" s="374"/>
      <c r="G174" s="374"/>
      <c r="H174" s="375"/>
    </row>
    <row r="175" spans="1:8" x14ac:dyDescent="0.25">
      <c r="A175" s="236" t="s">
        <v>399</v>
      </c>
      <c r="B175" s="239">
        <v>43443</v>
      </c>
      <c r="C175" s="66" t="s">
        <v>823</v>
      </c>
      <c r="D175" s="66" t="s">
        <v>472</v>
      </c>
      <c r="E175" s="66" t="s">
        <v>824</v>
      </c>
      <c r="F175" s="75">
        <v>1168000</v>
      </c>
      <c r="G175" s="75"/>
      <c r="H175" s="237">
        <v>1168000</v>
      </c>
    </row>
    <row r="176" spans="1:8" x14ac:dyDescent="0.25">
      <c r="A176" s="236" t="s">
        <v>399</v>
      </c>
      <c r="B176" s="239">
        <v>43444</v>
      </c>
      <c r="C176" s="66" t="s">
        <v>825</v>
      </c>
      <c r="D176" s="66" t="s">
        <v>472</v>
      </c>
      <c r="E176" s="66" t="s">
        <v>826</v>
      </c>
      <c r="F176" s="75">
        <v>1198000</v>
      </c>
      <c r="G176" s="75"/>
      <c r="H176" s="237">
        <v>2366000</v>
      </c>
    </row>
    <row r="177" spans="1:8" x14ac:dyDescent="0.25">
      <c r="A177" s="236" t="s">
        <v>571</v>
      </c>
      <c r="B177" s="239" t="s">
        <v>582</v>
      </c>
      <c r="C177" s="66"/>
      <c r="D177" s="66" t="s">
        <v>472</v>
      </c>
      <c r="E177" s="66" t="s">
        <v>827</v>
      </c>
      <c r="F177" s="75">
        <v>1210000</v>
      </c>
      <c r="G177" s="75"/>
      <c r="H177" s="237">
        <v>3576000</v>
      </c>
    </row>
    <row r="178" spans="1:8" x14ac:dyDescent="0.25">
      <c r="A178" s="236" t="s">
        <v>399</v>
      </c>
      <c r="B178" s="239" t="s">
        <v>585</v>
      </c>
      <c r="C178" s="66" t="s">
        <v>828</v>
      </c>
      <c r="D178" s="66" t="s">
        <v>472</v>
      </c>
      <c r="E178" s="66" t="s">
        <v>829</v>
      </c>
      <c r="F178" s="75">
        <v>1206000</v>
      </c>
      <c r="G178" s="75"/>
      <c r="H178" s="237">
        <v>4782000</v>
      </c>
    </row>
    <row r="179" spans="1:8" x14ac:dyDescent="0.25">
      <c r="A179" s="236" t="s">
        <v>571</v>
      </c>
      <c r="B179" s="239" t="s">
        <v>736</v>
      </c>
      <c r="C179" s="66"/>
      <c r="D179" s="66" t="s">
        <v>472</v>
      </c>
      <c r="E179" s="66" t="s">
        <v>830</v>
      </c>
      <c r="F179" s="75">
        <v>1232000</v>
      </c>
      <c r="G179" s="75"/>
      <c r="H179" s="237">
        <v>6014000</v>
      </c>
    </row>
    <row r="180" spans="1:8" x14ac:dyDescent="0.25">
      <c r="A180" s="236" t="s">
        <v>399</v>
      </c>
      <c r="B180" s="239" t="s">
        <v>831</v>
      </c>
      <c r="C180" s="66" t="s">
        <v>832</v>
      </c>
      <c r="D180" s="66" t="s">
        <v>472</v>
      </c>
      <c r="E180" s="66" t="s">
        <v>833</v>
      </c>
      <c r="F180" s="75">
        <v>1226000</v>
      </c>
      <c r="G180" s="75"/>
      <c r="H180" s="237">
        <v>7240000</v>
      </c>
    </row>
    <row r="181" spans="1:8" x14ac:dyDescent="0.25">
      <c r="A181" s="236" t="s">
        <v>571</v>
      </c>
      <c r="B181" s="239" t="s">
        <v>834</v>
      </c>
      <c r="C181" s="66"/>
      <c r="D181" s="66" t="s">
        <v>472</v>
      </c>
      <c r="E181" s="66" t="s">
        <v>835</v>
      </c>
      <c r="F181" s="75">
        <v>1216000</v>
      </c>
      <c r="G181" s="75"/>
      <c r="H181" s="237">
        <v>8456000</v>
      </c>
    </row>
    <row r="182" spans="1:8" x14ac:dyDescent="0.25">
      <c r="A182" s="236" t="s">
        <v>571</v>
      </c>
      <c r="B182" s="239" t="s">
        <v>836</v>
      </c>
      <c r="C182" s="66"/>
      <c r="D182" s="66" t="s">
        <v>472</v>
      </c>
      <c r="E182" s="66" t="s">
        <v>837</v>
      </c>
      <c r="F182" s="75">
        <v>1206000</v>
      </c>
      <c r="G182" s="75"/>
      <c r="H182" s="237">
        <v>9662000</v>
      </c>
    </row>
    <row r="183" spans="1:8" x14ac:dyDescent="0.25">
      <c r="A183" s="236" t="s">
        <v>571</v>
      </c>
      <c r="B183" s="239" t="s">
        <v>719</v>
      </c>
      <c r="C183" s="66"/>
      <c r="D183" s="66" t="s">
        <v>472</v>
      </c>
      <c r="E183" s="66" t="s">
        <v>838</v>
      </c>
      <c r="F183" s="75">
        <v>1188000</v>
      </c>
      <c r="G183" s="75"/>
      <c r="H183" s="237">
        <v>10850000</v>
      </c>
    </row>
    <row r="184" spans="1:8" x14ac:dyDescent="0.25">
      <c r="A184" s="236" t="s">
        <v>571</v>
      </c>
      <c r="B184" s="239" t="s">
        <v>742</v>
      </c>
      <c r="C184" s="66"/>
      <c r="D184" s="66" t="s">
        <v>472</v>
      </c>
      <c r="E184" s="66" t="s">
        <v>839</v>
      </c>
      <c r="F184" s="75">
        <v>1172000</v>
      </c>
      <c r="G184" s="75"/>
      <c r="H184" s="237">
        <v>12022000</v>
      </c>
    </row>
    <row r="185" spans="1:8" x14ac:dyDescent="0.25">
      <c r="A185" s="236" t="s">
        <v>571</v>
      </c>
      <c r="B185" s="239" t="s">
        <v>690</v>
      </c>
      <c r="C185" s="66"/>
      <c r="D185" s="66" t="s">
        <v>472</v>
      </c>
      <c r="E185" s="66" t="s">
        <v>840</v>
      </c>
      <c r="F185" s="75">
        <v>1156000</v>
      </c>
      <c r="G185" s="75"/>
      <c r="H185" s="237">
        <v>13178000</v>
      </c>
    </row>
    <row r="186" spans="1:8" x14ac:dyDescent="0.25">
      <c r="A186" s="236" t="s">
        <v>571</v>
      </c>
      <c r="B186" s="239" t="s">
        <v>841</v>
      </c>
      <c r="C186" s="66"/>
      <c r="D186" s="66" t="s">
        <v>472</v>
      </c>
      <c r="E186" s="66" t="s">
        <v>842</v>
      </c>
      <c r="F186" s="75">
        <v>1299861.6000000001</v>
      </c>
      <c r="G186" s="75"/>
      <c r="H186" s="237">
        <v>14477861.6</v>
      </c>
    </row>
    <row r="187" spans="1:8" x14ac:dyDescent="0.25">
      <c r="A187" s="236" t="s">
        <v>571</v>
      </c>
      <c r="B187" s="239" t="s">
        <v>843</v>
      </c>
      <c r="C187" s="66"/>
      <c r="D187" s="66" t="s">
        <v>472</v>
      </c>
      <c r="E187" s="66" t="s">
        <v>844</v>
      </c>
      <c r="F187" s="75">
        <v>1326620</v>
      </c>
      <c r="G187" s="75"/>
      <c r="H187" s="237">
        <v>15804481.6</v>
      </c>
    </row>
    <row r="188" spans="1:8" ht="15.75" thickBot="1" x14ac:dyDescent="0.3">
      <c r="A188" s="236" t="s">
        <v>571</v>
      </c>
      <c r="B188" s="239" t="s">
        <v>514</v>
      </c>
      <c r="C188" s="66" t="s">
        <v>646</v>
      </c>
      <c r="D188" s="66" t="s">
        <v>472</v>
      </c>
      <c r="E188" s="66" t="s">
        <v>845</v>
      </c>
      <c r="F188" s="234">
        <v>1336418.3999999999</v>
      </c>
      <c r="G188" s="234"/>
      <c r="H188" s="326">
        <v>17140900</v>
      </c>
    </row>
    <row r="189" spans="1:8" ht="15.75" thickBot="1" x14ac:dyDescent="0.3">
      <c r="A189" s="367" t="s">
        <v>846</v>
      </c>
      <c r="B189" s="377"/>
      <c r="C189" s="368"/>
      <c r="D189" s="368"/>
      <c r="E189" s="368"/>
      <c r="F189" s="369">
        <f>ROUND(SUM(F174:F188),5)</f>
        <v>17140900</v>
      </c>
      <c r="G189" s="369">
        <f>ROUND(SUM(G174:G188),5)</f>
        <v>0</v>
      </c>
      <c r="H189" s="370">
        <f>H188</f>
        <v>17140900</v>
      </c>
    </row>
    <row r="190" spans="1:8" x14ac:dyDescent="0.25">
      <c r="A190" s="238" t="s">
        <v>105</v>
      </c>
      <c r="B190" s="376"/>
      <c r="C190" s="362"/>
      <c r="D190" s="362"/>
      <c r="E190" s="362"/>
      <c r="F190" s="374"/>
      <c r="G190" s="374"/>
      <c r="H190" s="375"/>
    </row>
    <row r="191" spans="1:8" x14ac:dyDescent="0.25">
      <c r="A191" s="238" t="s">
        <v>106</v>
      </c>
      <c r="B191" s="376"/>
      <c r="C191" s="362"/>
      <c r="D191" s="362"/>
      <c r="E191" s="362"/>
      <c r="F191" s="374"/>
      <c r="G191" s="374"/>
      <c r="H191" s="375"/>
    </row>
    <row r="192" spans="1:8" x14ac:dyDescent="0.25">
      <c r="A192" s="236" t="s">
        <v>571</v>
      </c>
      <c r="B192" s="239" t="s">
        <v>577</v>
      </c>
      <c r="C192" s="66" t="s">
        <v>847</v>
      </c>
      <c r="D192" s="66" t="s">
        <v>542</v>
      </c>
      <c r="E192" s="66" t="s">
        <v>848</v>
      </c>
      <c r="F192" s="75">
        <v>1339800</v>
      </c>
      <c r="G192" s="75"/>
      <c r="H192" s="237">
        <v>1339800</v>
      </c>
    </row>
    <row r="193" spans="1:8" x14ac:dyDescent="0.25">
      <c r="A193" s="236" t="s">
        <v>571</v>
      </c>
      <c r="B193" s="239" t="s">
        <v>849</v>
      </c>
      <c r="C193" s="66" t="s">
        <v>850</v>
      </c>
      <c r="D193" s="66" t="s">
        <v>542</v>
      </c>
      <c r="E193" s="66" t="s">
        <v>851</v>
      </c>
      <c r="F193" s="75">
        <v>675400</v>
      </c>
      <c r="G193" s="75"/>
      <c r="H193" s="237">
        <v>2015200</v>
      </c>
    </row>
    <row r="194" spans="1:8" x14ac:dyDescent="0.25">
      <c r="A194" s="236" t="s">
        <v>571</v>
      </c>
      <c r="B194" s="239" t="s">
        <v>852</v>
      </c>
      <c r="C194" s="66" t="s">
        <v>853</v>
      </c>
      <c r="D194" s="66" t="s">
        <v>542</v>
      </c>
      <c r="E194" s="66" t="s">
        <v>854</v>
      </c>
      <c r="F194" s="75">
        <v>663300</v>
      </c>
      <c r="G194" s="75"/>
      <c r="H194" s="237">
        <v>2678500</v>
      </c>
    </row>
    <row r="195" spans="1:8" x14ac:dyDescent="0.25">
      <c r="A195" s="236" t="s">
        <v>571</v>
      </c>
      <c r="B195" s="239" t="s">
        <v>855</v>
      </c>
      <c r="C195" s="66"/>
      <c r="D195" s="66" t="s">
        <v>542</v>
      </c>
      <c r="E195" s="66" t="s">
        <v>856</v>
      </c>
      <c r="F195" s="75">
        <v>668635</v>
      </c>
      <c r="G195" s="75"/>
      <c r="H195" s="237">
        <v>3347135</v>
      </c>
    </row>
    <row r="196" spans="1:8" x14ac:dyDescent="0.25">
      <c r="A196" s="236" t="s">
        <v>571</v>
      </c>
      <c r="B196" s="239" t="s">
        <v>831</v>
      </c>
      <c r="C196" s="66" t="s">
        <v>857</v>
      </c>
      <c r="D196" s="66" t="s">
        <v>542</v>
      </c>
      <c r="E196" s="66" t="s">
        <v>858</v>
      </c>
      <c r="F196" s="75">
        <v>676665</v>
      </c>
      <c r="G196" s="75"/>
      <c r="H196" s="237">
        <v>4023800</v>
      </c>
    </row>
    <row r="197" spans="1:8" x14ac:dyDescent="0.25">
      <c r="A197" s="236" t="s">
        <v>571</v>
      </c>
      <c r="B197" s="239" t="s">
        <v>836</v>
      </c>
      <c r="C197" s="66" t="s">
        <v>859</v>
      </c>
      <c r="D197" s="66" t="s">
        <v>542</v>
      </c>
      <c r="E197" s="66" t="s">
        <v>860</v>
      </c>
      <c r="F197" s="75">
        <v>663300</v>
      </c>
      <c r="G197" s="75"/>
      <c r="H197" s="237">
        <v>4687100</v>
      </c>
    </row>
    <row r="198" spans="1:8" x14ac:dyDescent="0.25">
      <c r="A198" s="236" t="s">
        <v>571</v>
      </c>
      <c r="B198" s="239" t="s">
        <v>607</v>
      </c>
      <c r="C198" s="66" t="s">
        <v>861</v>
      </c>
      <c r="D198" s="66" t="s">
        <v>542</v>
      </c>
      <c r="E198" s="66" t="s">
        <v>862</v>
      </c>
      <c r="F198" s="75">
        <v>655600</v>
      </c>
      <c r="G198" s="75"/>
      <c r="H198" s="237">
        <v>5342700</v>
      </c>
    </row>
    <row r="199" spans="1:8" x14ac:dyDescent="0.25">
      <c r="A199" s="236" t="s">
        <v>571</v>
      </c>
      <c r="B199" s="239" t="s">
        <v>719</v>
      </c>
      <c r="C199" s="66" t="s">
        <v>863</v>
      </c>
      <c r="D199" s="66" t="s">
        <v>542</v>
      </c>
      <c r="E199" s="66" t="s">
        <v>864</v>
      </c>
      <c r="F199" s="75">
        <v>653400</v>
      </c>
      <c r="G199" s="75"/>
      <c r="H199" s="237">
        <v>5996100</v>
      </c>
    </row>
    <row r="200" spans="1:8" x14ac:dyDescent="0.25">
      <c r="A200" s="236" t="s">
        <v>571</v>
      </c>
      <c r="B200" s="239" t="s">
        <v>865</v>
      </c>
      <c r="C200" s="66" t="s">
        <v>866</v>
      </c>
      <c r="D200" s="66" t="s">
        <v>542</v>
      </c>
      <c r="E200" s="66" t="s">
        <v>867</v>
      </c>
      <c r="F200" s="75">
        <v>642004</v>
      </c>
      <c r="G200" s="75"/>
      <c r="H200" s="237">
        <v>6638104</v>
      </c>
    </row>
    <row r="201" spans="1:8" x14ac:dyDescent="0.25">
      <c r="A201" s="236" t="s">
        <v>571</v>
      </c>
      <c r="B201" s="239" t="s">
        <v>868</v>
      </c>
      <c r="C201" s="66" t="s">
        <v>869</v>
      </c>
      <c r="D201" s="66" t="s">
        <v>542</v>
      </c>
      <c r="E201" s="66" t="s">
        <v>870</v>
      </c>
      <c r="F201" s="75">
        <v>713482</v>
      </c>
      <c r="G201" s="75"/>
      <c r="H201" s="237">
        <v>7351586</v>
      </c>
    </row>
    <row r="202" spans="1:8" x14ac:dyDescent="0.25">
      <c r="A202" s="236" t="s">
        <v>571</v>
      </c>
      <c r="B202" s="239">
        <v>43747</v>
      </c>
      <c r="C202" s="66" t="s">
        <v>871</v>
      </c>
      <c r="D202" s="66" t="s">
        <v>542</v>
      </c>
      <c r="E202" s="66" t="s">
        <v>872</v>
      </c>
      <c r="F202" s="75">
        <v>727980</v>
      </c>
      <c r="G202" s="75"/>
      <c r="H202" s="237">
        <v>8079566</v>
      </c>
    </row>
    <row r="203" spans="1:8" x14ac:dyDescent="0.25">
      <c r="A203" s="236" t="s">
        <v>571</v>
      </c>
      <c r="B203" s="239" t="s">
        <v>873</v>
      </c>
      <c r="C203" s="66" t="s">
        <v>874</v>
      </c>
      <c r="D203" s="66" t="s">
        <v>542</v>
      </c>
      <c r="E203" s="66" t="s">
        <v>875</v>
      </c>
      <c r="F203" s="75">
        <v>729641</v>
      </c>
      <c r="G203" s="75"/>
      <c r="H203" s="237">
        <v>8809207</v>
      </c>
    </row>
    <row r="204" spans="1:8" ht="15.75" thickBot="1" x14ac:dyDescent="0.3">
      <c r="A204" s="236" t="s">
        <v>571</v>
      </c>
      <c r="B204" s="239" t="s">
        <v>514</v>
      </c>
      <c r="C204" s="66" t="s">
        <v>876</v>
      </c>
      <c r="D204" s="66" t="s">
        <v>542</v>
      </c>
      <c r="E204" s="66" t="s">
        <v>543</v>
      </c>
      <c r="F204" s="234">
        <v>732127</v>
      </c>
      <c r="G204" s="234"/>
      <c r="H204" s="326">
        <v>9541334</v>
      </c>
    </row>
    <row r="205" spans="1:8" ht="15.75" thickBot="1" x14ac:dyDescent="0.3">
      <c r="A205" s="367" t="s">
        <v>877</v>
      </c>
      <c r="B205" s="377"/>
      <c r="C205" s="368"/>
      <c r="D205" s="368"/>
      <c r="E205" s="368"/>
      <c r="F205" s="369">
        <f>ROUND(SUM(F191:F204),5)</f>
        <v>9541334</v>
      </c>
      <c r="G205" s="369">
        <f>ROUND(SUM(G191:G204),5)</f>
        <v>0</v>
      </c>
      <c r="H205" s="370">
        <f>H204</f>
        <v>9541334</v>
      </c>
    </row>
    <row r="206" spans="1:8" x14ac:dyDescent="0.25">
      <c r="A206" s="238" t="s">
        <v>107</v>
      </c>
      <c r="B206" s="376"/>
      <c r="C206" s="362"/>
      <c r="D206" s="362"/>
      <c r="E206" s="362"/>
      <c r="F206" s="374"/>
      <c r="G206" s="374"/>
      <c r="H206" s="375"/>
    </row>
    <row r="207" spans="1:8" x14ac:dyDescent="0.25">
      <c r="A207" s="236" t="s">
        <v>571</v>
      </c>
      <c r="B207" s="239">
        <v>43801</v>
      </c>
      <c r="C207" s="66" t="s">
        <v>878</v>
      </c>
      <c r="D207" s="66" t="s">
        <v>879</v>
      </c>
      <c r="E207" s="66" t="s">
        <v>880</v>
      </c>
      <c r="F207" s="75">
        <v>738100</v>
      </c>
      <c r="G207" s="75"/>
      <c r="H207" s="237">
        <v>738100</v>
      </c>
    </row>
    <row r="208" spans="1:8" x14ac:dyDescent="0.25">
      <c r="A208" s="236" t="s">
        <v>571</v>
      </c>
      <c r="B208" s="239" t="s">
        <v>834</v>
      </c>
      <c r="C208" s="66" t="s">
        <v>881</v>
      </c>
      <c r="D208" s="66" t="s">
        <v>882</v>
      </c>
      <c r="E208" s="66" t="s">
        <v>883</v>
      </c>
      <c r="F208" s="75">
        <v>327960</v>
      </c>
      <c r="G208" s="75"/>
      <c r="H208" s="237">
        <v>1066060</v>
      </c>
    </row>
    <row r="209" spans="1:8" ht="15.75" thickBot="1" x14ac:dyDescent="0.3">
      <c r="A209" s="236" t="s">
        <v>571</v>
      </c>
      <c r="B209" s="239" t="s">
        <v>884</v>
      </c>
      <c r="C209" s="66" t="s">
        <v>885</v>
      </c>
      <c r="D209" s="66" t="s">
        <v>886</v>
      </c>
      <c r="E209" s="66" t="s">
        <v>887</v>
      </c>
      <c r="F209" s="234">
        <v>422844.31</v>
      </c>
      <c r="G209" s="234"/>
      <c r="H209" s="326">
        <v>1488904.31</v>
      </c>
    </row>
    <row r="210" spans="1:8" ht="15.75" thickBot="1" x14ac:dyDescent="0.3">
      <c r="A210" s="367" t="s">
        <v>888</v>
      </c>
      <c r="B210" s="377"/>
      <c r="C210" s="368"/>
      <c r="D210" s="368"/>
      <c r="E210" s="368"/>
      <c r="F210" s="369">
        <f>ROUND(SUM(F206:F209),5)</f>
        <v>1488904.31</v>
      </c>
      <c r="G210" s="369">
        <f>ROUND(SUM(G206:G209),5)</f>
        <v>0</v>
      </c>
      <c r="H210" s="370">
        <f>H209</f>
        <v>1488904.31</v>
      </c>
    </row>
    <row r="211" spans="1:8" ht="15.75" thickBot="1" x14ac:dyDescent="0.3">
      <c r="A211" s="378" t="s">
        <v>108</v>
      </c>
      <c r="B211" s="379"/>
      <c r="C211" s="380"/>
      <c r="D211" s="380"/>
      <c r="E211" s="380"/>
      <c r="F211" s="381"/>
      <c r="G211" s="381"/>
      <c r="H211" s="382"/>
    </row>
    <row r="212" spans="1:8" x14ac:dyDescent="0.25">
      <c r="A212" s="236" t="s">
        <v>571</v>
      </c>
      <c r="B212" s="239">
        <v>43801</v>
      </c>
      <c r="C212" s="66" t="s">
        <v>622</v>
      </c>
      <c r="D212" s="66" t="s">
        <v>879</v>
      </c>
      <c r="E212" s="66" t="s">
        <v>889</v>
      </c>
      <c r="F212" s="75">
        <v>461150</v>
      </c>
      <c r="G212" s="75"/>
      <c r="H212" s="237">
        <v>461150</v>
      </c>
    </row>
    <row r="213" spans="1:8" ht="15.75" thickBot="1" x14ac:dyDescent="0.3">
      <c r="A213" s="236" t="s">
        <v>571</v>
      </c>
      <c r="B213" s="239" t="s">
        <v>884</v>
      </c>
      <c r="C213" s="66" t="s">
        <v>885</v>
      </c>
      <c r="D213" s="66" t="s">
        <v>886</v>
      </c>
      <c r="E213" s="66" t="s">
        <v>890</v>
      </c>
      <c r="F213" s="234">
        <v>227685.39</v>
      </c>
      <c r="G213" s="234"/>
      <c r="H213" s="326">
        <v>688835.39</v>
      </c>
    </row>
    <row r="214" spans="1:8" ht="15.75" thickBot="1" x14ac:dyDescent="0.3">
      <c r="A214" s="367" t="s">
        <v>891</v>
      </c>
      <c r="B214" s="377"/>
      <c r="C214" s="368"/>
      <c r="D214" s="368"/>
      <c r="E214" s="368"/>
      <c r="F214" s="369">
        <f>ROUND(SUM(F211:F213),5)</f>
        <v>688835.39</v>
      </c>
      <c r="G214" s="369">
        <f>ROUND(SUM(G211:G213),5)</f>
        <v>0</v>
      </c>
      <c r="H214" s="370">
        <f>H213</f>
        <v>688835.39</v>
      </c>
    </row>
    <row r="215" spans="1:8" x14ac:dyDescent="0.25">
      <c r="A215" s="238" t="s">
        <v>109</v>
      </c>
      <c r="B215" s="376"/>
      <c r="C215" s="362"/>
      <c r="D215" s="362"/>
      <c r="E215" s="362"/>
      <c r="F215" s="374"/>
      <c r="G215" s="374"/>
      <c r="H215" s="375"/>
    </row>
    <row r="216" spans="1:8" x14ac:dyDescent="0.25">
      <c r="A216" s="236" t="s">
        <v>571</v>
      </c>
      <c r="B216" s="239">
        <v>43802</v>
      </c>
      <c r="C216" s="66" t="s">
        <v>892</v>
      </c>
      <c r="D216" s="66" t="s">
        <v>893</v>
      </c>
      <c r="E216" s="66" t="s">
        <v>894</v>
      </c>
      <c r="F216" s="75">
        <v>285342.2</v>
      </c>
      <c r="G216" s="75"/>
      <c r="H216" s="237">
        <v>285342.2</v>
      </c>
    </row>
    <row r="217" spans="1:8" x14ac:dyDescent="0.25">
      <c r="A217" s="236" t="s">
        <v>571</v>
      </c>
      <c r="B217" s="239" t="s">
        <v>895</v>
      </c>
      <c r="C217" s="66"/>
      <c r="D217" s="66" t="s">
        <v>893</v>
      </c>
      <c r="E217" s="66" t="s">
        <v>896</v>
      </c>
      <c r="F217" s="75">
        <v>1107833.76</v>
      </c>
      <c r="G217" s="75"/>
      <c r="H217" s="237">
        <v>1393175.96</v>
      </c>
    </row>
    <row r="218" spans="1:8" ht="15.75" thickBot="1" x14ac:dyDescent="0.3">
      <c r="A218" s="236" t="s">
        <v>571</v>
      </c>
      <c r="B218" s="239">
        <v>43747</v>
      </c>
      <c r="C218" s="66" t="s">
        <v>897</v>
      </c>
      <c r="D218" s="66" t="s">
        <v>893</v>
      </c>
      <c r="E218" s="66" t="s">
        <v>898</v>
      </c>
      <c r="F218" s="234">
        <v>330829.18</v>
      </c>
      <c r="G218" s="234"/>
      <c r="H218" s="326">
        <v>1724005.14</v>
      </c>
    </row>
    <row r="219" spans="1:8" ht="15.75" thickBot="1" x14ac:dyDescent="0.3">
      <c r="A219" s="367" t="s">
        <v>899</v>
      </c>
      <c r="B219" s="377"/>
      <c r="C219" s="368"/>
      <c r="D219" s="368"/>
      <c r="E219" s="368"/>
      <c r="F219" s="369">
        <f>ROUND(SUM(F215:F218),5)</f>
        <v>1724005.14</v>
      </c>
      <c r="G219" s="369">
        <f>ROUND(SUM(G215:G218),5)</f>
        <v>0</v>
      </c>
      <c r="H219" s="370">
        <f>H218</f>
        <v>1724005.14</v>
      </c>
    </row>
    <row r="220" spans="1:8" x14ac:dyDescent="0.25">
      <c r="A220" s="238" t="s">
        <v>110</v>
      </c>
      <c r="B220" s="376"/>
      <c r="C220" s="362"/>
      <c r="D220" s="362"/>
      <c r="E220" s="362"/>
      <c r="F220" s="374"/>
      <c r="G220" s="374"/>
      <c r="H220" s="375"/>
    </row>
    <row r="221" spans="1:8" x14ac:dyDescent="0.25">
      <c r="A221" s="236" t="s">
        <v>571</v>
      </c>
      <c r="B221" s="239">
        <v>43382</v>
      </c>
      <c r="C221" s="66" t="s">
        <v>900</v>
      </c>
      <c r="D221" s="66" t="s">
        <v>535</v>
      </c>
      <c r="E221" s="66" t="s">
        <v>901</v>
      </c>
      <c r="F221" s="75">
        <v>226765</v>
      </c>
      <c r="G221" s="75"/>
      <c r="H221" s="237">
        <v>226765</v>
      </c>
    </row>
    <row r="222" spans="1:8" x14ac:dyDescent="0.25">
      <c r="A222" s="236" t="s">
        <v>571</v>
      </c>
      <c r="B222" s="239">
        <v>43353</v>
      </c>
      <c r="C222" s="66" t="s">
        <v>902</v>
      </c>
      <c r="D222" s="66" t="s">
        <v>535</v>
      </c>
      <c r="E222" s="66" t="s">
        <v>903</v>
      </c>
      <c r="F222" s="75">
        <v>234465</v>
      </c>
      <c r="G222" s="75"/>
      <c r="H222" s="237">
        <v>461230</v>
      </c>
    </row>
    <row r="223" spans="1:8" x14ac:dyDescent="0.25">
      <c r="A223" s="236" t="s">
        <v>571</v>
      </c>
      <c r="B223" s="239">
        <v>43323</v>
      </c>
      <c r="C223" s="66" t="s">
        <v>605</v>
      </c>
      <c r="D223" s="66" t="s">
        <v>535</v>
      </c>
      <c r="E223" s="66" t="s">
        <v>904</v>
      </c>
      <c r="F223" s="75">
        <v>235235</v>
      </c>
      <c r="G223" s="75"/>
      <c r="H223" s="237">
        <v>696465</v>
      </c>
    </row>
    <row r="224" spans="1:8" x14ac:dyDescent="0.25">
      <c r="A224" s="236" t="s">
        <v>399</v>
      </c>
      <c r="B224" s="239" t="s">
        <v>905</v>
      </c>
      <c r="C224" s="66" t="s">
        <v>906</v>
      </c>
      <c r="D224" s="66" t="s">
        <v>535</v>
      </c>
      <c r="E224" s="66" t="s">
        <v>907</v>
      </c>
      <c r="F224" s="75">
        <v>233310</v>
      </c>
      <c r="G224" s="75"/>
      <c r="H224" s="237">
        <v>929775</v>
      </c>
    </row>
    <row r="225" spans="1:8" x14ac:dyDescent="0.25">
      <c r="A225" s="236" t="s">
        <v>571</v>
      </c>
      <c r="B225" s="239">
        <v>43739</v>
      </c>
      <c r="C225" s="66" t="s">
        <v>908</v>
      </c>
      <c r="D225" s="66" t="s">
        <v>535</v>
      </c>
      <c r="E225" s="66" t="s">
        <v>909</v>
      </c>
      <c r="F225" s="75">
        <v>237160</v>
      </c>
      <c r="G225" s="75"/>
      <c r="H225" s="237">
        <v>1166935</v>
      </c>
    </row>
    <row r="226" spans="1:8" x14ac:dyDescent="0.25">
      <c r="A226" s="236" t="s">
        <v>571</v>
      </c>
      <c r="B226" s="239">
        <v>43801</v>
      </c>
      <c r="C226" s="66" t="s">
        <v>910</v>
      </c>
      <c r="D226" s="66" t="s">
        <v>535</v>
      </c>
      <c r="E226" s="66" t="s">
        <v>911</v>
      </c>
      <c r="F226" s="75">
        <v>236775</v>
      </c>
      <c r="G226" s="75"/>
      <c r="H226" s="237">
        <v>1403710</v>
      </c>
    </row>
    <row r="227" spans="1:8" x14ac:dyDescent="0.25">
      <c r="A227" s="236" t="s">
        <v>571</v>
      </c>
      <c r="B227" s="239">
        <v>43802</v>
      </c>
      <c r="C227" s="66" t="s">
        <v>912</v>
      </c>
      <c r="D227" s="66" t="s">
        <v>535</v>
      </c>
      <c r="E227" s="66" t="s">
        <v>913</v>
      </c>
      <c r="F227" s="75">
        <v>246622.2</v>
      </c>
      <c r="G227" s="75"/>
      <c r="H227" s="237">
        <v>1650332.2</v>
      </c>
    </row>
    <row r="228" spans="1:8" x14ac:dyDescent="0.25">
      <c r="A228" s="236" t="s">
        <v>571</v>
      </c>
      <c r="B228" s="239">
        <v>43681</v>
      </c>
      <c r="C228" s="66" t="s">
        <v>914</v>
      </c>
      <c r="D228" s="66" t="s">
        <v>535</v>
      </c>
      <c r="E228" s="66" t="s">
        <v>915</v>
      </c>
      <c r="F228" s="75">
        <v>247029.84</v>
      </c>
      <c r="G228" s="75"/>
      <c r="H228" s="237">
        <v>1897362.04</v>
      </c>
    </row>
    <row r="229" spans="1:8" x14ac:dyDescent="0.25">
      <c r="A229" s="236" t="s">
        <v>571</v>
      </c>
      <c r="B229" s="239" t="s">
        <v>607</v>
      </c>
      <c r="C229" s="66" t="s">
        <v>916</v>
      </c>
      <c r="D229" s="66" t="s">
        <v>535</v>
      </c>
      <c r="E229" s="66" t="s">
        <v>917</v>
      </c>
      <c r="F229" s="75">
        <v>242138.16</v>
      </c>
      <c r="G229" s="75"/>
      <c r="H229" s="237">
        <v>2139500.2000000002</v>
      </c>
    </row>
    <row r="230" spans="1:8" x14ac:dyDescent="0.25">
      <c r="A230" s="236" t="s">
        <v>571</v>
      </c>
      <c r="B230" s="239">
        <v>43775</v>
      </c>
      <c r="C230" s="66" t="s">
        <v>918</v>
      </c>
      <c r="D230" s="66" t="s">
        <v>535</v>
      </c>
      <c r="E230" s="66" t="s">
        <v>919</v>
      </c>
      <c r="F230" s="75">
        <v>238877.04</v>
      </c>
      <c r="G230" s="75"/>
      <c r="H230" s="237">
        <v>2378377.2400000002</v>
      </c>
    </row>
    <row r="231" spans="1:8" x14ac:dyDescent="0.25">
      <c r="A231" s="236" t="s">
        <v>571</v>
      </c>
      <c r="B231" s="239">
        <v>43776</v>
      </c>
      <c r="C231" s="66" t="s">
        <v>920</v>
      </c>
      <c r="D231" s="66" t="s">
        <v>535</v>
      </c>
      <c r="E231" s="66" t="s">
        <v>921</v>
      </c>
      <c r="F231" s="75">
        <v>177263.1</v>
      </c>
      <c r="G231" s="75"/>
      <c r="H231" s="237">
        <v>2555640.34</v>
      </c>
    </row>
    <row r="232" spans="1:8" x14ac:dyDescent="0.25">
      <c r="A232" s="236" t="s">
        <v>571</v>
      </c>
      <c r="B232" s="239" t="s">
        <v>690</v>
      </c>
      <c r="C232" s="66" t="s">
        <v>922</v>
      </c>
      <c r="D232" s="66" t="s">
        <v>535</v>
      </c>
      <c r="E232" s="66" t="s">
        <v>923</v>
      </c>
      <c r="F232" s="75">
        <v>235615.92</v>
      </c>
      <c r="G232" s="75"/>
      <c r="H232" s="237">
        <v>2791256.26</v>
      </c>
    </row>
    <row r="233" spans="1:8" x14ac:dyDescent="0.25">
      <c r="A233" s="236" t="s">
        <v>571</v>
      </c>
      <c r="B233" s="239">
        <v>43807</v>
      </c>
      <c r="C233" s="66" t="s">
        <v>924</v>
      </c>
      <c r="D233" s="66" t="s">
        <v>535</v>
      </c>
      <c r="E233" s="66" t="s">
        <v>925</v>
      </c>
      <c r="F233" s="75">
        <v>234800.64000000001</v>
      </c>
      <c r="G233" s="75"/>
      <c r="H233" s="237">
        <v>3026056.9</v>
      </c>
    </row>
    <row r="234" spans="1:8" x14ac:dyDescent="0.25">
      <c r="A234" s="236" t="s">
        <v>571</v>
      </c>
      <c r="B234" s="239">
        <v>43747</v>
      </c>
      <c r="C234" s="66" t="s">
        <v>926</v>
      </c>
      <c r="D234" s="66" t="s">
        <v>535</v>
      </c>
      <c r="E234" s="66" t="s">
        <v>927</v>
      </c>
      <c r="F234" s="75">
        <v>239284.68</v>
      </c>
      <c r="G234" s="75"/>
      <c r="H234" s="237">
        <v>3265341.58</v>
      </c>
    </row>
    <row r="235" spans="1:8" ht="15.75" thickBot="1" x14ac:dyDescent="0.3">
      <c r="A235" s="236" t="s">
        <v>571</v>
      </c>
      <c r="B235" s="239" t="s">
        <v>626</v>
      </c>
      <c r="C235" s="66" t="s">
        <v>928</v>
      </c>
      <c r="D235" s="66" t="s">
        <v>535</v>
      </c>
      <c r="E235" s="66" t="s">
        <v>536</v>
      </c>
      <c r="F235" s="234">
        <v>570817.56999999995</v>
      </c>
      <c r="G235" s="234"/>
      <c r="H235" s="326">
        <v>3836159.15</v>
      </c>
    </row>
    <row r="236" spans="1:8" ht="15.75" thickBot="1" x14ac:dyDescent="0.3">
      <c r="A236" s="367" t="s">
        <v>929</v>
      </c>
      <c r="B236" s="377"/>
      <c r="C236" s="368"/>
      <c r="D236" s="368"/>
      <c r="E236" s="368"/>
      <c r="F236" s="369">
        <f>ROUND(SUM(F220:F235),5)</f>
        <v>3836159.15</v>
      </c>
      <c r="G236" s="369">
        <f>ROUND(SUM(G220:G235),5)</f>
        <v>0</v>
      </c>
      <c r="H236" s="370">
        <f>H235</f>
        <v>3836159.15</v>
      </c>
    </row>
    <row r="237" spans="1:8" x14ac:dyDescent="0.25">
      <c r="A237" s="238" t="s">
        <v>111</v>
      </c>
      <c r="B237" s="376"/>
      <c r="C237" s="362"/>
      <c r="D237" s="362"/>
      <c r="E237" s="362"/>
      <c r="F237" s="374"/>
      <c r="G237" s="374"/>
      <c r="H237" s="375"/>
    </row>
    <row r="238" spans="1:8" x14ac:dyDescent="0.25">
      <c r="A238" s="236" t="s">
        <v>571</v>
      </c>
      <c r="B238" s="239" t="s">
        <v>572</v>
      </c>
      <c r="C238" s="66" t="s">
        <v>930</v>
      </c>
      <c r="D238" s="66" t="s">
        <v>529</v>
      </c>
      <c r="E238" s="66" t="s">
        <v>931</v>
      </c>
      <c r="F238" s="75">
        <v>120000</v>
      </c>
      <c r="G238" s="75"/>
      <c r="H238" s="237">
        <v>120000</v>
      </c>
    </row>
    <row r="239" spans="1:8" x14ac:dyDescent="0.25">
      <c r="A239" s="236" t="s">
        <v>571</v>
      </c>
      <c r="B239" s="239" t="s">
        <v>577</v>
      </c>
      <c r="C239" s="66" t="s">
        <v>932</v>
      </c>
      <c r="D239" s="66" t="s">
        <v>529</v>
      </c>
      <c r="E239" s="66" t="s">
        <v>933</v>
      </c>
      <c r="F239" s="75">
        <v>120000</v>
      </c>
      <c r="G239" s="75"/>
      <c r="H239" s="237">
        <v>240000</v>
      </c>
    </row>
    <row r="240" spans="1:8" x14ac:dyDescent="0.25">
      <c r="A240" s="236" t="s">
        <v>571</v>
      </c>
      <c r="B240" s="239" t="s">
        <v>582</v>
      </c>
      <c r="C240" s="66" t="s">
        <v>934</v>
      </c>
      <c r="D240" s="66" t="s">
        <v>529</v>
      </c>
      <c r="E240" s="66" t="s">
        <v>935</v>
      </c>
      <c r="F240" s="75">
        <v>120000</v>
      </c>
      <c r="G240" s="75"/>
      <c r="H240" s="237">
        <v>360000</v>
      </c>
    </row>
    <row r="241" spans="1:8" x14ac:dyDescent="0.25">
      <c r="A241" s="236" t="s">
        <v>399</v>
      </c>
      <c r="B241" s="239" t="s">
        <v>936</v>
      </c>
      <c r="C241" s="66" t="s">
        <v>937</v>
      </c>
      <c r="D241" s="66" t="s">
        <v>529</v>
      </c>
      <c r="E241" s="66" t="s">
        <v>938</v>
      </c>
      <c r="F241" s="75">
        <v>120000</v>
      </c>
      <c r="G241" s="75"/>
      <c r="H241" s="237">
        <v>480000</v>
      </c>
    </row>
    <row r="242" spans="1:8" x14ac:dyDescent="0.25">
      <c r="A242" s="236" t="s">
        <v>571</v>
      </c>
      <c r="B242" s="239" t="s">
        <v>736</v>
      </c>
      <c r="C242" s="66" t="s">
        <v>939</v>
      </c>
      <c r="D242" s="66" t="s">
        <v>529</v>
      </c>
      <c r="E242" s="66" t="s">
        <v>940</v>
      </c>
      <c r="F242" s="75">
        <v>120000</v>
      </c>
      <c r="G242" s="75"/>
      <c r="H242" s="237">
        <v>600000</v>
      </c>
    </row>
    <row r="243" spans="1:8" x14ac:dyDescent="0.25">
      <c r="A243" s="236" t="s">
        <v>571</v>
      </c>
      <c r="B243" s="239">
        <v>43801</v>
      </c>
      <c r="C243" s="66" t="s">
        <v>941</v>
      </c>
      <c r="D243" s="66" t="s">
        <v>529</v>
      </c>
      <c r="E243" s="66" t="s">
        <v>942</v>
      </c>
      <c r="F243" s="75">
        <v>6500.01</v>
      </c>
      <c r="G243" s="75"/>
      <c r="H243" s="237">
        <v>606500.01</v>
      </c>
    </row>
    <row r="244" spans="1:8" x14ac:dyDescent="0.25">
      <c r="A244" s="236" t="s">
        <v>571</v>
      </c>
      <c r="B244" s="239" t="s">
        <v>943</v>
      </c>
      <c r="C244" s="66" t="s">
        <v>944</v>
      </c>
      <c r="D244" s="66" t="s">
        <v>529</v>
      </c>
      <c r="E244" s="66" t="s">
        <v>945</v>
      </c>
      <c r="F244" s="75">
        <v>120000</v>
      </c>
      <c r="G244" s="75"/>
      <c r="H244" s="237">
        <v>726500.01</v>
      </c>
    </row>
    <row r="245" spans="1:8" x14ac:dyDescent="0.25">
      <c r="A245" s="236" t="s">
        <v>571</v>
      </c>
      <c r="B245" s="239" t="s">
        <v>834</v>
      </c>
      <c r="C245" s="66" t="s">
        <v>946</v>
      </c>
      <c r="D245" s="66" t="s">
        <v>529</v>
      </c>
      <c r="E245" s="66" t="s">
        <v>947</v>
      </c>
      <c r="F245" s="75">
        <v>120000</v>
      </c>
      <c r="G245" s="75"/>
      <c r="H245" s="237">
        <v>846500.01</v>
      </c>
    </row>
    <row r="246" spans="1:8" x14ac:dyDescent="0.25">
      <c r="A246" s="236" t="s">
        <v>571</v>
      </c>
      <c r="B246" s="239" t="s">
        <v>836</v>
      </c>
      <c r="C246" s="66" t="s">
        <v>948</v>
      </c>
      <c r="D246" s="66" t="s">
        <v>529</v>
      </c>
      <c r="E246" s="66" t="s">
        <v>949</v>
      </c>
      <c r="F246" s="75">
        <v>120000</v>
      </c>
      <c r="G246" s="75"/>
      <c r="H246" s="237">
        <v>966500.01</v>
      </c>
    </row>
    <row r="247" spans="1:8" x14ac:dyDescent="0.25">
      <c r="A247" s="236" t="s">
        <v>571</v>
      </c>
      <c r="B247" s="239" t="s">
        <v>719</v>
      </c>
      <c r="C247" s="66" t="s">
        <v>950</v>
      </c>
      <c r="D247" s="66" t="s">
        <v>529</v>
      </c>
      <c r="E247" s="66" t="s">
        <v>951</v>
      </c>
      <c r="F247" s="75">
        <v>120000</v>
      </c>
      <c r="G247" s="75"/>
      <c r="H247" s="237">
        <v>1086500.01</v>
      </c>
    </row>
    <row r="248" spans="1:8" x14ac:dyDescent="0.25">
      <c r="A248" s="236" t="s">
        <v>571</v>
      </c>
      <c r="B248" s="239" t="s">
        <v>742</v>
      </c>
      <c r="C248" s="66" t="s">
        <v>952</v>
      </c>
      <c r="D248" s="66" t="s">
        <v>529</v>
      </c>
      <c r="E248" s="66" t="s">
        <v>953</v>
      </c>
      <c r="F248" s="75">
        <v>120000</v>
      </c>
      <c r="G248" s="75"/>
      <c r="H248" s="237">
        <v>1206500.01</v>
      </c>
    </row>
    <row r="249" spans="1:8" x14ac:dyDescent="0.25">
      <c r="A249" s="236" t="s">
        <v>571</v>
      </c>
      <c r="B249" s="239" t="s">
        <v>690</v>
      </c>
      <c r="C249" s="66" t="s">
        <v>954</v>
      </c>
      <c r="D249" s="66" t="s">
        <v>529</v>
      </c>
      <c r="E249" s="66" t="s">
        <v>955</v>
      </c>
      <c r="F249" s="75">
        <v>135600</v>
      </c>
      <c r="G249" s="75"/>
      <c r="H249" s="237">
        <v>1342100.01</v>
      </c>
    </row>
    <row r="250" spans="1:8" x14ac:dyDescent="0.25">
      <c r="A250" s="236" t="s">
        <v>571</v>
      </c>
      <c r="B250" s="239" t="s">
        <v>694</v>
      </c>
      <c r="C250" s="66" t="s">
        <v>956</v>
      </c>
      <c r="D250" s="66" t="s">
        <v>529</v>
      </c>
      <c r="E250" s="66" t="s">
        <v>957</v>
      </c>
      <c r="F250" s="75">
        <v>135600</v>
      </c>
      <c r="G250" s="75"/>
      <c r="H250" s="237">
        <v>1477700.01</v>
      </c>
    </row>
    <row r="251" spans="1:8" x14ac:dyDescent="0.25">
      <c r="A251" s="236" t="s">
        <v>571</v>
      </c>
      <c r="B251" s="239" t="s">
        <v>873</v>
      </c>
      <c r="C251" s="66" t="s">
        <v>958</v>
      </c>
      <c r="D251" s="66" t="s">
        <v>529</v>
      </c>
      <c r="E251" s="66" t="s">
        <v>959</v>
      </c>
      <c r="F251" s="75">
        <v>135600</v>
      </c>
      <c r="G251" s="75"/>
      <c r="H251" s="237">
        <v>1613300.01</v>
      </c>
    </row>
    <row r="252" spans="1:8" ht="15.75" thickBot="1" x14ac:dyDescent="0.3">
      <c r="A252" s="236" t="s">
        <v>571</v>
      </c>
      <c r="B252" s="239" t="s">
        <v>514</v>
      </c>
      <c r="C252" s="66" t="s">
        <v>960</v>
      </c>
      <c r="D252" s="66" t="s">
        <v>529</v>
      </c>
      <c r="E252" s="66" t="s">
        <v>530</v>
      </c>
      <c r="F252" s="75">
        <v>135600</v>
      </c>
      <c r="G252" s="75"/>
      <c r="H252" s="237">
        <v>1748900.01</v>
      </c>
    </row>
    <row r="253" spans="1:8" ht="15.75" thickBot="1" x14ac:dyDescent="0.3">
      <c r="A253" s="367" t="s">
        <v>961</v>
      </c>
      <c r="B253" s="377"/>
      <c r="C253" s="368"/>
      <c r="D253" s="368"/>
      <c r="E253" s="368"/>
      <c r="F253" s="369">
        <f>ROUND(SUM(F237:F252),5)</f>
        <v>1748900.01</v>
      </c>
      <c r="G253" s="369">
        <f>ROUND(SUM(G237:G252),5)</f>
        <v>0</v>
      </c>
      <c r="H253" s="370">
        <f>H252</f>
        <v>1748900.01</v>
      </c>
    </row>
    <row r="254" spans="1:8" ht="15.75" thickBot="1" x14ac:dyDescent="0.3">
      <c r="A254" s="367" t="s">
        <v>112</v>
      </c>
      <c r="B254" s="377"/>
      <c r="C254" s="368"/>
      <c r="D254" s="368"/>
      <c r="E254" s="368"/>
      <c r="F254" s="369">
        <f>ROUND(F205+F210+F214+F219+F236+F253,5)</f>
        <v>19028138</v>
      </c>
      <c r="G254" s="369">
        <f>ROUND(G205+G210+G214+G219+G236+G253,5)</f>
        <v>0</v>
      </c>
      <c r="H254" s="370">
        <f>ROUND(H205+H210+H214+H219+H236+H253,5)</f>
        <v>19028138</v>
      </c>
    </row>
    <row r="255" spans="1:8" x14ac:dyDescent="0.25">
      <c r="A255" s="238" t="s">
        <v>185</v>
      </c>
      <c r="B255" s="376"/>
      <c r="C255" s="362"/>
      <c r="D255" s="362"/>
      <c r="E255" s="362"/>
      <c r="F255" s="374"/>
      <c r="G255" s="374"/>
      <c r="H255" s="375"/>
    </row>
    <row r="256" spans="1:8" ht="15.75" thickBot="1" x14ac:dyDescent="0.3">
      <c r="A256" s="236" t="s">
        <v>571</v>
      </c>
      <c r="B256" s="239">
        <v>43681</v>
      </c>
      <c r="C256" s="66" t="s">
        <v>962</v>
      </c>
      <c r="D256" s="66" t="s">
        <v>963</v>
      </c>
      <c r="E256" s="66" t="s">
        <v>964</v>
      </c>
      <c r="F256" s="234">
        <v>966570</v>
      </c>
      <c r="G256" s="234"/>
      <c r="H256" s="326">
        <v>966570</v>
      </c>
    </row>
    <row r="257" spans="1:8" ht="15.75" thickBot="1" x14ac:dyDescent="0.3">
      <c r="A257" s="367" t="s">
        <v>965</v>
      </c>
      <c r="B257" s="377"/>
      <c r="C257" s="368"/>
      <c r="D257" s="368"/>
      <c r="E257" s="368"/>
      <c r="F257" s="369">
        <f>ROUND(SUM(F255:F256),5)</f>
        <v>966570</v>
      </c>
      <c r="G257" s="369">
        <f>ROUND(SUM(G255:G256),5)</f>
        <v>0</v>
      </c>
      <c r="H257" s="370">
        <f>H256</f>
        <v>966570</v>
      </c>
    </row>
    <row r="258" spans="1:8" x14ac:dyDescent="0.25">
      <c r="A258" s="238" t="s">
        <v>113</v>
      </c>
      <c r="B258" s="376"/>
      <c r="C258" s="362"/>
      <c r="D258" s="362"/>
      <c r="E258" s="362"/>
      <c r="F258" s="374"/>
      <c r="G258" s="374"/>
      <c r="H258" s="375"/>
    </row>
    <row r="259" spans="1:8" x14ac:dyDescent="0.25">
      <c r="A259" s="236" t="s">
        <v>571</v>
      </c>
      <c r="B259" s="239">
        <v>43323</v>
      </c>
      <c r="C259" s="66" t="s">
        <v>966</v>
      </c>
      <c r="D259" s="66" t="s">
        <v>454</v>
      </c>
      <c r="E259" s="66" t="s">
        <v>967</v>
      </c>
      <c r="F259" s="75">
        <v>80000</v>
      </c>
      <c r="G259" s="75"/>
      <c r="H259" s="237">
        <v>80000</v>
      </c>
    </row>
    <row r="260" spans="1:8" x14ac:dyDescent="0.25">
      <c r="A260" s="236" t="s">
        <v>571</v>
      </c>
      <c r="B260" s="239">
        <v>43739</v>
      </c>
      <c r="C260" s="66" t="s">
        <v>593</v>
      </c>
      <c r="D260" s="66" t="s">
        <v>454</v>
      </c>
      <c r="E260" s="66" t="s">
        <v>968</v>
      </c>
      <c r="F260" s="75">
        <v>80000</v>
      </c>
      <c r="G260" s="75"/>
      <c r="H260" s="237">
        <v>160000</v>
      </c>
    </row>
    <row r="261" spans="1:8" x14ac:dyDescent="0.25">
      <c r="A261" s="236" t="s">
        <v>571</v>
      </c>
      <c r="B261" s="239" t="s">
        <v>836</v>
      </c>
      <c r="C261" s="66" t="s">
        <v>682</v>
      </c>
      <c r="D261" s="66" t="s">
        <v>454</v>
      </c>
      <c r="E261" s="66" t="s">
        <v>969</v>
      </c>
      <c r="F261" s="75">
        <v>80000</v>
      </c>
      <c r="G261" s="75"/>
      <c r="H261" s="237">
        <v>240000</v>
      </c>
    </row>
    <row r="262" spans="1:8" x14ac:dyDescent="0.25">
      <c r="A262" s="236" t="s">
        <v>571</v>
      </c>
      <c r="B262" s="239" t="s">
        <v>690</v>
      </c>
      <c r="C262" s="66" t="s">
        <v>692</v>
      </c>
      <c r="D262" s="66" t="s">
        <v>454</v>
      </c>
      <c r="E262" s="66" t="s">
        <v>970</v>
      </c>
      <c r="F262" s="75">
        <v>90400</v>
      </c>
      <c r="G262" s="75"/>
      <c r="H262" s="237">
        <v>330400</v>
      </c>
    </row>
    <row r="263" spans="1:8" ht="15.75" thickBot="1" x14ac:dyDescent="0.3">
      <c r="A263" s="236" t="s">
        <v>571</v>
      </c>
      <c r="B263" s="239" t="s">
        <v>626</v>
      </c>
      <c r="C263" s="66" t="s">
        <v>646</v>
      </c>
      <c r="D263" s="66" t="s">
        <v>454</v>
      </c>
      <c r="E263" s="66" t="s">
        <v>455</v>
      </c>
      <c r="F263" s="234">
        <v>90400</v>
      </c>
      <c r="G263" s="234"/>
      <c r="H263" s="326">
        <v>420800</v>
      </c>
    </row>
    <row r="264" spans="1:8" ht="15.75" thickBot="1" x14ac:dyDescent="0.3">
      <c r="A264" s="367" t="s">
        <v>971</v>
      </c>
      <c r="B264" s="377"/>
      <c r="C264" s="368"/>
      <c r="D264" s="368"/>
      <c r="E264" s="368"/>
      <c r="F264" s="369">
        <f>ROUND(SUM(F258:F263),5)</f>
        <v>420800</v>
      </c>
      <c r="G264" s="369">
        <f>ROUND(SUM(G258:G263),5)</f>
        <v>0</v>
      </c>
      <c r="H264" s="370">
        <f>H263</f>
        <v>420800</v>
      </c>
    </row>
    <row r="265" spans="1:8" x14ac:dyDescent="0.25">
      <c r="A265" s="238" t="s">
        <v>344</v>
      </c>
      <c r="B265" s="376"/>
      <c r="C265" s="362"/>
      <c r="D265" s="362"/>
      <c r="E265" s="362"/>
      <c r="F265" s="374"/>
      <c r="G265" s="374"/>
      <c r="H265" s="375"/>
    </row>
    <row r="266" spans="1:8" x14ac:dyDescent="0.25">
      <c r="A266" s="236" t="s">
        <v>399</v>
      </c>
      <c r="B266" s="239" t="s">
        <v>972</v>
      </c>
      <c r="C266" s="66" t="s">
        <v>973</v>
      </c>
      <c r="D266" s="66" t="s">
        <v>482</v>
      </c>
      <c r="E266" s="66" t="s">
        <v>974</v>
      </c>
      <c r="F266" s="75">
        <v>19600</v>
      </c>
      <c r="G266" s="75"/>
      <c r="H266" s="237">
        <v>19600</v>
      </c>
    </row>
    <row r="267" spans="1:8" ht="15.75" thickBot="1" x14ac:dyDescent="0.3">
      <c r="A267" s="236" t="s">
        <v>399</v>
      </c>
      <c r="B267" s="239" t="s">
        <v>439</v>
      </c>
      <c r="C267" s="66" t="s">
        <v>481</v>
      </c>
      <c r="D267" s="66" t="s">
        <v>482</v>
      </c>
      <c r="E267" s="66" t="s">
        <v>483</v>
      </c>
      <c r="F267" s="234">
        <v>19700</v>
      </c>
      <c r="G267" s="234"/>
      <c r="H267" s="326">
        <v>39300</v>
      </c>
    </row>
    <row r="268" spans="1:8" ht="15.75" thickBot="1" x14ac:dyDescent="0.3">
      <c r="A268" s="367" t="s">
        <v>975</v>
      </c>
      <c r="B268" s="377"/>
      <c r="C268" s="368"/>
      <c r="D268" s="368"/>
      <c r="E268" s="368"/>
      <c r="F268" s="369">
        <f>ROUND(SUM(F265:F267),5)</f>
        <v>39300</v>
      </c>
      <c r="G268" s="369">
        <f>ROUND(SUM(G265:G267),5)</f>
        <v>0</v>
      </c>
      <c r="H268" s="370">
        <f>H267</f>
        <v>39300</v>
      </c>
    </row>
    <row r="269" spans="1:8" x14ac:dyDescent="0.25">
      <c r="A269" s="238" t="s">
        <v>114</v>
      </c>
      <c r="B269" s="376"/>
      <c r="C269" s="362"/>
      <c r="D269" s="362"/>
      <c r="E269" s="362"/>
      <c r="F269" s="374"/>
      <c r="G269" s="374"/>
      <c r="H269" s="375"/>
    </row>
    <row r="270" spans="1:8" x14ac:dyDescent="0.25">
      <c r="A270" s="236" t="s">
        <v>571</v>
      </c>
      <c r="B270" s="239">
        <v>43353</v>
      </c>
      <c r="C270" s="66" t="s">
        <v>976</v>
      </c>
      <c r="D270" s="66" t="s">
        <v>977</v>
      </c>
      <c r="E270" s="66" t="s">
        <v>978</v>
      </c>
      <c r="F270" s="75">
        <v>55000</v>
      </c>
      <c r="G270" s="75"/>
      <c r="H270" s="237">
        <v>55000</v>
      </c>
    </row>
    <row r="271" spans="1:8" x14ac:dyDescent="0.25">
      <c r="A271" s="236" t="s">
        <v>399</v>
      </c>
      <c r="B271" s="239" t="s">
        <v>849</v>
      </c>
      <c r="C271" s="66" t="s">
        <v>979</v>
      </c>
      <c r="D271" s="66" t="s">
        <v>977</v>
      </c>
      <c r="E271" s="66" t="s">
        <v>980</v>
      </c>
      <c r="F271" s="75">
        <v>150000</v>
      </c>
      <c r="G271" s="75"/>
      <c r="H271" s="237">
        <v>205000</v>
      </c>
    </row>
    <row r="272" spans="1:8" x14ac:dyDescent="0.25">
      <c r="A272" s="236" t="s">
        <v>484</v>
      </c>
      <c r="B272" s="239">
        <v>43473</v>
      </c>
      <c r="C272" s="66"/>
      <c r="D272" s="66"/>
      <c r="E272" s="66" t="s">
        <v>981</v>
      </c>
      <c r="F272" s="75">
        <v>141250</v>
      </c>
      <c r="G272" s="75"/>
      <c r="H272" s="237">
        <v>346250</v>
      </c>
    </row>
    <row r="273" spans="1:8" ht="15.75" thickBot="1" x14ac:dyDescent="0.3">
      <c r="A273" s="236" t="s">
        <v>571</v>
      </c>
      <c r="B273" s="239">
        <v>43747</v>
      </c>
      <c r="C273" s="66" t="s">
        <v>982</v>
      </c>
      <c r="D273" s="66" t="s">
        <v>977</v>
      </c>
      <c r="E273" s="66" t="s">
        <v>983</v>
      </c>
      <c r="F273" s="75">
        <v>146250</v>
      </c>
      <c r="G273" s="75"/>
      <c r="H273" s="237">
        <v>492500</v>
      </c>
    </row>
    <row r="274" spans="1:8" ht="15.75" thickBot="1" x14ac:dyDescent="0.3">
      <c r="A274" s="367" t="s">
        <v>984</v>
      </c>
      <c r="B274" s="377"/>
      <c r="C274" s="368"/>
      <c r="D274" s="368"/>
      <c r="E274" s="368"/>
      <c r="F274" s="369">
        <f>ROUND(SUM(F269:F273),5)</f>
        <v>492500</v>
      </c>
      <c r="G274" s="369">
        <f>ROUND(SUM(G269:G273),5)</f>
        <v>0</v>
      </c>
      <c r="H274" s="370">
        <f>H273</f>
        <v>492500</v>
      </c>
    </row>
    <row r="275" spans="1:8" ht="15.75" thickBot="1" x14ac:dyDescent="0.3">
      <c r="A275" s="367" t="s">
        <v>115</v>
      </c>
      <c r="B275" s="377"/>
      <c r="C275" s="368"/>
      <c r="D275" s="368"/>
      <c r="E275" s="368"/>
      <c r="F275" s="369">
        <f>ROUND(F32+F43+F69+F173+F189+F254+F257+F264+F268+F274,5)</f>
        <v>141384523.40000001</v>
      </c>
      <c r="G275" s="369">
        <f>ROUND(G32+G43+G69+G173+G189+G254+G257+G264+G268+G274,5)</f>
        <v>1547723.1</v>
      </c>
      <c r="H275" s="370">
        <f>ROUND(H32+H43+H69+H173+H189+H254+H257+H264+H268+H274,5)</f>
        <v>139836800.30000001</v>
      </c>
    </row>
    <row r="276" spans="1:8" x14ac:dyDescent="0.25">
      <c r="A276" s="238" t="s">
        <v>116</v>
      </c>
      <c r="B276" s="376"/>
      <c r="C276" s="362"/>
      <c r="D276" s="362"/>
      <c r="E276" s="362"/>
      <c r="F276" s="374"/>
      <c r="G276" s="374"/>
      <c r="H276" s="375"/>
    </row>
    <row r="277" spans="1:8" x14ac:dyDescent="0.25">
      <c r="A277" s="238" t="s">
        <v>117</v>
      </c>
      <c r="B277" s="376"/>
      <c r="C277" s="362"/>
      <c r="D277" s="362"/>
      <c r="E277" s="362"/>
      <c r="F277" s="374"/>
      <c r="G277" s="374"/>
      <c r="H277" s="375"/>
    </row>
    <row r="278" spans="1:8" x14ac:dyDescent="0.25">
      <c r="A278" s="236" t="s">
        <v>571</v>
      </c>
      <c r="B278" s="239" t="s">
        <v>577</v>
      </c>
      <c r="C278" s="66" t="s">
        <v>985</v>
      </c>
      <c r="D278" s="66" t="s">
        <v>986</v>
      </c>
      <c r="E278" s="66" t="s">
        <v>987</v>
      </c>
      <c r="F278" s="75">
        <v>204079.1</v>
      </c>
      <c r="G278" s="75"/>
      <c r="H278" s="237">
        <v>204079.1</v>
      </c>
    </row>
    <row r="279" spans="1:8" x14ac:dyDescent="0.25">
      <c r="A279" s="236" t="s">
        <v>571</v>
      </c>
      <c r="B279" s="239">
        <v>43323</v>
      </c>
      <c r="C279" s="66" t="s">
        <v>988</v>
      </c>
      <c r="D279" s="66" t="s">
        <v>986</v>
      </c>
      <c r="E279" s="66" t="s">
        <v>989</v>
      </c>
      <c r="F279" s="75">
        <v>67800</v>
      </c>
      <c r="G279" s="75"/>
      <c r="H279" s="237">
        <v>271879.09999999998</v>
      </c>
    </row>
    <row r="280" spans="1:8" x14ac:dyDescent="0.25">
      <c r="A280" s="236" t="s">
        <v>571</v>
      </c>
      <c r="B280" s="239" t="s">
        <v>582</v>
      </c>
      <c r="C280" s="66" t="s">
        <v>990</v>
      </c>
      <c r="D280" s="66" t="s">
        <v>986</v>
      </c>
      <c r="E280" s="66" t="s">
        <v>991</v>
      </c>
      <c r="F280" s="75">
        <v>129981.7</v>
      </c>
      <c r="G280" s="75"/>
      <c r="H280" s="237">
        <v>401860.8</v>
      </c>
    </row>
    <row r="281" spans="1:8" x14ac:dyDescent="0.25">
      <c r="A281" s="236" t="s">
        <v>399</v>
      </c>
      <c r="B281" s="239" t="s">
        <v>936</v>
      </c>
      <c r="C281" s="66" t="s">
        <v>992</v>
      </c>
      <c r="D281" s="66" t="s">
        <v>986</v>
      </c>
      <c r="E281" s="66" t="s">
        <v>993</v>
      </c>
      <c r="F281" s="75">
        <v>208153.7</v>
      </c>
      <c r="G281" s="75"/>
      <c r="H281" s="237">
        <v>610014.5</v>
      </c>
    </row>
    <row r="282" spans="1:8" x14ac:dyDescent="0.25">
      <c r="A282" s="236" t="s">
        <v>571</v>
      </c>
      <c r="B282" s="239" t="s">
        <v>736</v>
      </c>
      <c r="C282" s="66" t="s">
        <v>994</v>
      </c>
      <c r="D282" s="66" t="s">
        <v>986</v>
      </c>
      <c r="E282" s="66" t="s">
        <v>995</v>
      </c>
      <c r="F282" s="75">
        <v>163305.4</v>
      </c>
      <c r="G282" s="75"/>
      <c r="H282" s="237">
        <v>773319.9</v>
      </c>
    </row>
    <row r="283" spans="1:8" x14ac:dyDescent="0.25">
      <c r="A283" s="236" t="s">
        <v>571</v>
      </c>
      <c r="B283" s="239" t="s">
        <v>834</v>
      </c>
      <c r="C283" s="66" t="s">
        <v>996</v>
      </c>
      <c r="D283" s="66" t="s">
        <v>986</v>
      </c>
      <c r="E283" s="66" t="s">
        <v>997</v>
      </c>
      <c r="F283" s="75">
        <v>98954.1</v>
      </c>
      <c r="G283" s="75"/>
      <c r="H283" s="237">
        <v>872274</v>
      </c>
    </row>
    <row r="284" spans="1:8" x14ac:dyDescent="0.25">
      <c r="A284" s="236" t="s">
        <v>571</v>
      </c>
      <c r="B284" s="239" t="s">
        <v>719</v>
      </c>
      <c r="C284" s="66" t="s">
        <v>998</v>
      </c>
      <c r="D284" s="66" t="s">
        <v>986</v>
      </c>
      <c r="E284" s="66" t="s">
        <v>999</v>
      </c>
      <c r="F284" s="75">
        <v>202204.79999999999</v>
      </c>
      <c r="G284" s="75"/>
      <c r="H284" s="237">
        <v>1074478.8</v>
      </c>
    </row>
    <row r="285" spans="1:8" x14ac:dyDescent="0.25">
      <c r="A285" s="236" t="s">
        <v>571</v>
      </c>
      <c r="B285" s="239">
        <v>43775</v>
      </c>
      <c r="C285" s="66" t="s">
        <v>1000</v>
      </c>
      <c r="D285" s="66" t="s">
        <v>986</v>
      </c>
      <c r="E285" s="66" t="s">
        <v>1001</v>
      </c>
      <c r="F285" s="75">
        <v>67025.95</v>
      </c>
      <c r="G285" s="75"/>
      <c r="H285" s="237">
        <v>1141504.75</v>
      </c>
    </row>
    <row r="286" spans="1:8" x14ac:dyDescent="0.25">
      <c r="A286" s="236" t="s">
        <v>571</v>
      </c>
      <c r="B286" s="239">
        <v>43775</v>
      </c>
      <c r="C286" s="66" t="s">
        <v>1002</v>
      </c>
      <c r="D286" s="66" t="s">
        <v>986</v>
      </c>
      <c r="E286" s="66" t="s">
        <v>1003</v>
      </c>
      <c r="F286" s="75">
        <v>120288</v>
      </c>
      <c r="G286" s="75"/>
      <c r="H286" s="237">
        <v>1261792.75</v>
      </c>
    </row>
    <row r="287" spans="1:8" x14ac:dyDescent="0.25">
      <c r="A287" s="236" t="s">
        <v>571</v>
      </c>
      <c r="B287" s="239">
        <v>43775</v>
      </c>
      <c r="C287" s="66" t="s">
        <v>1004</v>
      </c>
      <c r="D287" s="66" t="s">
        <v>986</v>
      </c>
      <c r="E287" s="66" t="s">
        <v>1005</v>
      </c>
      <c r="F287" s="75">
        <v>58308</v>
      </c>
      <c r="G287" s="75"/>
      <c r="H287" s="237">
        <v>1320100.75</v>
      </c>
    </row>
    <row r="288" spans="1:8" x14ac:dyDescent="0.25">
      <c r="A288" s="236" t="s">
        <v>571</v>
      </c>
      <c r="B288" s="239" t="s">
        <v>884</v>
      </c>
      <c r="C288" s="66" t="s">
        <v>1006</v>
      </c>
      <c r="D288" s="66" t="s">
        <v>986</v>
      </c>
      <c r="E288" s="66" t="s">
        <v>1007</v>
      </c>
      <c r="F288" s="75">
        <v>197264.1</v>
      </c>
      <c r="G288" s="75"/>
      <c r="H288" s="237">
        <v>1517364.85</v>
      </c>
    </row>
    <row r="289" spans="1:8" x14ac:dyDescent="0.25">
      <c r="A289" s="236" t="s">
        <v>399</v>
      </c>
      <c r="B289" s="239" t="s">
        <v>1008</v>
      </c>
      <c r="C289" s="66" t="s">
        <v>1009</v>
      </c>
      <c r="D289" s="66" t="s">
        <v>1010</v>
      </c>
      <c r="E289" s="66" t="s">
        <v>1011</v>
      </c>
      <c r="F289" s="75">
        <v>106287.99</v>
      </c>
      <c r="G289" s="75"/>
      <c r="H289" s="237">
        <v>1623652.84</v>
      </c>
    </row>
    <row r="290" spans="1:8" ht="15.75" thickBot="1" x14ac:dyDescent="0.3">
      <c r="A290" s="236" t="s">
        <v>571</v>
      </c>
      <c r="B290" s="239" t="s">
        <v>626</v>
      </c>
      <c r="C290" s="66" t="s">
        <v>1012</v>
      </c>
      <c r="D290" s="66" t="s">
        <v>451</v>
      </c>
      <c r="E290" s="66" t="s">
        <v>1013</v>
      </c>
      <c r="F290" s="234">
        <v>56189.25</v>
      </c>
      <c r="G290" s="234"/>
      <c r="H290" s="326">
        <v>1679842.09</v>
      </c>
    </row>
    <row r="291" spans="1:8" ht="15.75" thickBot="1" x14ac:dyDescent="0.3">
      <c r="A291" s="367" t="s">
        <v>1014</v>
      </c>
      <c r="B291" s="377"/>
      <c r="C291" s="368"/>
      <c r="D291" s="368"/>
      <c r="E291" s="368"/>
      <c r="F291" s="369">
        <f>ROUND(SUM(F277:F290),5)</f>
        <v>1679842.09</v>
      </c>
      <c r="G291" s="369">
        <f>ROUND(SUM(G277:G290),5)</f>
        <v>0</v>
      </c>
      <c r="H291" s="370">
        <f>H290</f>
        <v>1679842.09</v>
      </c>
    </row>
    <row r="292" spans="1:8" x14ac:dyDescent="0.25">
      <c r="A292" s="238" t="s">
        <v>118</v>
      </c>
      <c r="B292" s="376"/>
      <c r="C292" s="362"/>
      <c r="D292" s="362"/>
      <c r="E292" s="362"/>
      <c r="F292" s="374"/>
      <c r="G292" s="374"/>
      <c r="H292" s="375"/>
    </row>
    <row r="293" spans="1:8" x14ac:dyDescent="0.25">
      <c r="A293" s="236" t="s">
        <v>399</v>
      </c>
      <c r="B293" s="239">
        <v>43260</v>
      </c>
      <c r="C293" s="66" t="s">
        <v>1015</v>
      </c>
      <c r="D293" s="66" t="s">
        <v>466</v>
      </c>
      <c r="E293" s="66" t="s">
        <v>1016</v>
      </c>
      <c r="F293" s="75">
        <v>140000</v>
      </c>
      <c r="G293" s="75"/>
      <c r="H293" s="237">
        <v>140000</v>
      </c>
    </row>
    <row r="294" spans="1:8" x14ac:dyDescent="0.25">
      <c r="A294" s="236" t="s">
        <v>571</v>
      </c>
      <c r="B294" s="239">
        <v>43382</v>
      </c>
      <c r="C294" s="66" t="s">
        <v>1017</v>
      </c>
      <c r="D294" s="66" t="s">
        <v>466</v>
      </c>
      <c r="E294" s="66" t="s">
        <v>1018</v>
      </c>
      <c r="F294" s="75">
        <v>40000</v>
      </c>
      <c r="G294" s="75"/>
      <c r="H294" s="237">
        <v>180000</v>
      </c>
    </row>
    <row r="295" spans="1:8" ht="15.75" thickBot="1" x14ac:dyDescent="0.3">
      <c r="A295" s="242" t="s">
        <v>571</v>
      </c>
      <c r="B295" s="243">
        <v>43382</v>
      </c>
      <c r="C295" s="244" t="s">
        <v>1019</v>
      </c>
      <c r="D295" s="244" t="s">
        <v>466</v>
      </c>
      <c r="E295" s="244" t="s">
        <v>1020</v>
      </c>
      <c r="F295" s="234">
        <v>105000</v>
      </c>
      <c r="G295" s="234"/>
      <c r="H295" s="326">
        <v>285000</v>
      </c>
    </row>
    <row r="296" spans="1:8" x14ac:dyDescent="0.25">
      <c r="A296" s="236" t="s">
        <v>571</v>
      </c>
      <c r="B296" s="239">
        <v>43413</v>
      </c>
      <c r="C296" s="66"/>
      <c r="D296" s="66" t="s">
        <v>472</v>
      </c>
      <c r="E296" s="66" t="s">
        <v>1021</v>
      </c>
      <c r="F296" s="75">
        <v>292511.44</v>
      </c>
      <c r="G296" s="75"/>
      <c r="H296" s="237">
        <v>577511.43999999994</v>
      </c>
    </row>
    <row r="297" spans="1:8" x14ac:dyDescent="0.25">
      <c r="A297" s="236" t="s">
        <v>399</v>
      </c>
      <c r="B297" s="239" t="s">
        <v>1022</v>
      </c>
      <c r="C297" s="66" t="s">
        <v>1023</v>
      </c>
      <c r="D297" s="66" t="s">
        <v>1024</v>
      </c>
      <c r="E297" s="66" t="s">
        <v>1025</v>
      </c>
      <c r="F297" s="75">
        <v>39800</v>
      </c>
      <c r="G297" s="75"/>
      <c r="H297" s="237">
        <v>617311.43999999994</v>
      </c>
    </row>
    <row r="298" spans="1:8" x14ac:dyDescent="0.25">
      <c r="A298" s="236" t="s">
        <v>571</v>
      </c>
      <c r="B298" s="239" t="s">
        <v>572</v>
      </c>
      <c r="C298" s="66" t="s">
        <v>1026</v>
      </c>
      <c r="D298" s="66" t="s">
        <v>1027</v>
      </c>
      <c r="E298" s="66" t="s">
        <v>1028</v>
      </c>
      <c r="F298" s="75">
        <v>47500</v>
      </c>
      <c r="G298" s="75"/>
      <c r="H298" s="237">
        <v>664811.43999999994</v>
      </c>
    </row>
    <row r="299" spans="1:8" x14ac:dyDescent="0.25">
      <c r="A299" s="236" t="s">
        <v>571</v>
      </c>
      <c r="B299" s="239" t="s">
        <v>572</v>
      </c>
      <c r="C299" s="66" t="s">
        <v>1029</v>
      </c>
      <c r="D299" s="66" t="s">
        <v>1027</v>
      </c>
      <c r="E299" s="66" t="s">
        <v>1030</v>
      </c>
      <c r="F299" s="75">
        <v>47500</v>
      </c>
      <c r="G299" s="75"/>
      <c r="H299" s="237">
        <v>712311.44</v>
      </c>
    </row>
    <row r="300" spans="1:8" x14ac:dyDescent="0.25">
      <c r="A300" s="236" t="s">
        <v>571</v>
      </c>
      <c r="B300" s="239">
        <v>43353</v>
      </c>
      <c r="C300" s="66" t="s">
        <v>1031</v>
      </c>
      <c r="D300" s="66" t="s">
        <v>469</v>
      </c>
      <c r="E300" s="66" t="s">
        <v>1032</v>
      </c>
      <c r="F300" s="75">
        <v>3500</v>
      </c>
      <c r="G300" s="75"/>
      <c r="H300" s="237">
        <v>715811.44</v>
      </c>
    </row>
    <row r="301" spans="1:8" x14ac:dyDescent="0.25">
      <c r="A301" s="236" t="s">
        <v>571</v>
      </c>
      <c r="B301" s="239">
        <v>43353</v>
      </c>
      <c r="C301" s="66"/>
      <c r="D301" s="66" t="s">
        <v>472</v>
      </c>
      <c r="E301" s="66" t="s">
        <v>1033</v>
      </c>
      <c r="F301" s="75">
        <v>75745.25</v>
      </c>
      <c r="G301" s="75"/>
      <c r="H301" s="237">
        <v>791556.69</v>
      </c>
    </row>
    <row r="302" spans="1:8" x14ac:dyDescent="0.25">
      <c r="A302" s="236" t="s">
        <v>571</v>
      </c>
      <c r="B302" s="239">
        <v>43353</v>
      </c>
      <c r="C302" s="66" t="s">
        <v>1034</v>
      </c>
      <c r="D302" s="66" t="s">
        <v>469</v>
      </c>
      <c r="E302" s="66" t="s">
        <v>1035</v>
      </c>
      <c r="F302" s="75">
        <v>24200</v>
      </c>
      <c r="G302" s="75"/>
      <c r="H302" s="237">
        <v>815756.69</v>
      </c>
    </row>
    <row r="303" spans="1:8" x14ac:dyDescent="0.25">
      <c r="A303" s="236" t="s">
        <v>399</v>
      </c>
      <c r="B303" s="239">
        <v>43444</v>
      </c>
      <c r="C303" s="66" t="s">
        <v>1036</v>
      </c>
      <c r="D303" s="66" t="s">
        <v>1027</v>
      </c>
      <c r="E303" s="66" t="s">
        <v>1037</v>
      </c>
      <c r="F303" s="75">
        <v>47500</v>
      </c>
      <c r="G303" s="75"/>
      <c r="H303" s="237">
        <v>863256.69</v>
      </c>
    </row>
    <row r="304" spans="1:8" x14ac:dyDescent="0.25">
      <c r="A304" s="236" t="s">
        <v>571</v>
      </c>
      <c r="B304" s="239" t="s">
        <v>577</v>
      </c>
      <c r="C304" s="66" t="s">
        <v>966</v>
      </c>
      <c r="D304" s="66" t="s">
        <v>466</v>
      </c>
      <c r="E304" s="66" t="s">
        <v>1038</v>
      </c>
      <c r="F304" s="75">
        <v>475000</v>
      </c>
      <c r="G304" s="75"/>
      <c r="H304" s="237">
        <v>1338256.69</v>
      </c>
    </row>
    <row r="305" spans="1:8" x14ac:dyDescent="0.25">
      <c r="A305" s="236" t="s">
        <v>571</v>
      </c>
      <c r="B305" s="239" t="s">
        <v>577</v>
      </c>
      <c r="C305" s="66" t="s">
        <v>655</v>
      </c>
      <c r="D305" s="66" t="s">
        <v>1039</v>
      </c>
      <c r="E305" s="66" t="s">
        <v>1040</v>
      </c>
      <c r="F305" s="75">
        <v>64550</v>
      </c>
      <c r="G305" s="75"/>
      <c r="H305" s="237">
        <v>1402806.69</v>
      </c>
    </row>
    <row r="306" spans="1:8" x14ac:dyDescent="0.25">
      <c r="A306" s="236" t="s">
        <v>571</v>
      </c>
      <c r="B306" s="239">
        <v>43323</v>
      </c>
      <c r="C306" s="66" t="s">
        <v>1041</v>
      </c>
      <c r="D306" s="66" t="s">
        <v>466</v>
      </c>
      <c r="E306" s="66" t="s">
        <v>1042</v>
      </c>
      <c r="F306" s="75">
        <v>95000</v>
      </c>
      <c r="G306" s="75"/>
      <c r="H306" s="237">
        <v>1497806.69</v>
      </c>
    </row>
    <row r="307" spans="1:8" x14ac:dyDescent="0.25">
      <c r="A307" s="236" t="s">
        <v>571</v>
      </c>
      <c r="B307" s="239">
        <v>43445</v>
      </c>
      <c r="C307" s="66" t="s">
        <v>1043</v>
      </c>
      <c r="D307" s="66" t="s">
        <v>466</v>
      </c>
      <c r="E307" s="66" t="s">
        <v>1044</v>
      </c>
      <c r="F307" s="75">
        <v>55000</v>
      </c>
      <c r="G307" s="75"/>
      <c r="H307" s="237">
        <v>1552806.69</v>
      </c>
    </row>
    <row r="308" spans="1:8" x14ac:dyDescent="0.25">
      <c r="A308" s="236" t="s">
        <v>571</v>
      </c>
      <c r="B308" s="239" t="s">
        <v>582</v>
      </c>
      <c r="C308" s="66" t="s">
        <v>1045</v>
      </c>
      <c r="D308" s="66" t="s">
        <v>466</v>
      </c>
      <c r="E308" s="66" t="s">
        <v>1046</v>
      </c>
      <c r="F308" s="75">
        <v>80000</v>
      </c>
      <c r="G308" s="75"/>
      <c r="H308" s="237">
        <v>1632806.69</v>
      </c>
    </row>
    <row r="309" spans="1:8" x14ac:dyDescent="0.25">
      <c r="A309" s="236" t="s">
        <v>399</v>
      </c>
      <c r="B309" s="239" t="s">
        <v>585</v>
      </c>
      <c r="C309" s="66" t="s">
        <v>1047</v>
      </c>
      <c r="D309" s="66" t="s">
        <v>472</v>
      </c>
      <c r="E309" s="66" t="s">
        <v>1048</v>
      </c>
      <c r="F309" s="75">
        <v>55747</v>
      </c>
      <c r="G309" s="75"/>
      <c r="H309" s="237">
        <v>1688553.69</v>
      </c>
    </row>
    <row r="310" spans="1:8" x14ac:dyDescent="0.25">
      <c r="A310" s="236" t="s">
        <v>399</v>
      </c>
      <c r="B310" s="239" t="s">
        <v>585</v>
      </c>
      <c r="C310" s="66" t="s">
        <v>1049</v>
      </c>
      <c r="D310" s="66" t="s">
        <v>466</v>
      </c>
      <c r="E310" s="66" t="s">
        <v>1050</v>
      </c>
      <c r="F310" s="75">
        <v>140000</v>
      </c>
      <c r="G310" s="75"/>
      <c r="H310" s="237">
        <v>1828553.69</v>
      </c>
    </row>
    <row r="311" spans="1:8" x14ac:dyDescent="0.25">
      <c r="A311" s="236" t="s">
        <v>399</v>
      </c>
      <c r="B311" s="239" t="s">
        <v>585</v>
      </c>
      <c r="C311" s="66" t="s">
        <v>1049</v>
      </c>
      <c r="D311" s="66" t="s">
        <v>466</v>
      </c>
      <c r="E311" s="66" t="s">
        <v>1051</v>
      </c>
      <c r="F311" s="75">
        <v>90000</v>
      </c>
      <c r="G311" s="75"/>
      <c r="H311" s="237">
        <v>1918553.69</v>
      </c>
    </row>
    <row r="312" spans="1:8" x14ac:dyDescent="0.25">
      <c r="A312" s="236" t="s">
        <v>399</v>
      </c>
      <c r="B312" s="239" t="s">
        <v>734</v>
      </c>
      <c r="C312" s="66" t="s">
        <v>1052</v>
      </c>
      <c r="D312" s="66" t="s">
        <v>466</v>
      </c>
      <c r="E312" s="66" t="s">
        <v>1053</v>
      </c>
      <c r="F312" s="75">
        <v>375000</v>
      </c>
      <c r="G312" s="75"/>
      <c r="H312" s="237">
        <v>2293553.69</v>
      </c>
    </row>
    <row r="313" spans="1:8" x14ac:dyDescent="0.25">
      <c r="A313" s="236" t="s">
        <v>399</v>
      </c>
      <c r="B313" s="239" t="s">
        <v>588</v>
      </c>
      <c r="C313" s="66" t="s">
        <v>1054</v>
      </c>
      <c r="D313" s="66" t="s">
        <v>466</v>
      </c>
      <c r="E313" s="66" t="s">
        <v>1055</v>
      </c>
      <c r="F313" s="75">
        <v>160000</v>
      </c>
      <c r="G313" s="75"/>
      <c r="H313" s="237">
        <v>2453553.69</v>
      </c>
    </row>
    <row r="314" spans="1:8" x14ac:dyDescent="0.25">
      <c r="A314" s="236" t="s">
        <v>399</v>
      </c>
      <c r="B314" s="239" t="s">
        <v>1056</v>
      </c>
      <c r="C314" s="66" t="s">
        <v>1057</v>
      </c>
      <c r="D314" s="66" t="s">
        <v>472</v>
      </c>
      <c r="E314" s="66" t="s">
        <v>1058</v>
      </c>
      <c r="F314" s="75">
        <v>119637</v>
      </c>
      <c r="G314" s="75"/>
      <c r="H314" s="237">
        <v>2573190.69</v>
      </c>
    </row>
    <row r="315" spans="1:8" x14ac:dyDescent="0.25">
      <c r="A315" s="236" t="s">
        <v>571</v>
      </c>
      <c r="B315" s="239">
        <v>43618</v>
      </c>
      <c r="C315" s="66" t="s">
        <v>1059</v>
      </c>
      <c r="D315" s="66" t="s">
        <v>466</v>
      </c>
      <c r="E315" s="66" t="s">
        <v>1060</v>
      </c>
      <c r="F315" s="75">
        <v>40000</v>
      </c>
      <c r="G315" s="75"/>
      <c r="H315" s="237">
        <v>2613190.69</v>
      </c>
    </row>
    <row r="316" spans="1:8" x14ac:dyDescent="0.25">
      <c r="A316" s="236" t="s">
        <v>571</v>
      </c>
      <c r="B316" s="239">
        <v>43801</v>
      </c>
      <c r="C316" s="66" t="s">
        <v>1061</v>
      </c>
      <c r="D316" s="66" t="s">
        <v>1062</v>
      </c>
      <c r="E316" s="66" t="s">
        <v>1063</v>
      </c>
      <c r="F316" s="75">
        <v>28250</v>
      </c>
      <c r="G316" s="75"/>
      <c r="H316" s="237">
        <v>2641440.69</v>
      </c>
    </row>
    <row r="317" spans="1:8" x14ac:dyDescent="0.25">
      <c r="A317" s="236" t="s">
        <v>399</v>
      </c>
      <c r="B317" s="239" t="s">
        <v>776</v>
      </c>
      <c r="C317" s="66" t="s">
        <v>1064</v>
      </c>
      <c r="D317" s="66" t="s">
        <v>472</v>
      </c>
      <c r="E317" s="66" t="s">
        <v>1065</v>
      </c>
      <c r="F317" s="75">
        <v>42190</v>
      </c>
      <c r="G317" s="75"/>
      <c r="H317" s="237">
        <v>2683630.69</v>
      </c>
    </row>
    <row r="318" spans="1:8" x14ac:dyDescent="0.25">
      <c r="A318" s="236" t="s">
        <v>571</v>
      </c>
      <c r="B318" s="239" t="s">
        <v>943</v>
      </c>
      <c r="C318" s="66" t="s">
        <v>674</v>
      </c>
      <c r="D318" s="66" t="s">
        <v>466</v>
      </c>
      <c r="E318" s="66" t="s">
        <v>1066</v>
      </c>
      <c r="F318" s="75">
        <v>45000</v>
      </c>
      <c r="G318" s="75"/>
      <c r="H318" s="237">
        <v>2728630.69</v>
      </c>
    </row>
    <row r="319" spans="1:8" x14ac:dyDescent="0.25">
      <c r="A319" s="236" t="s">
        <v>399</v>
      </c>
      <c r="B319" s="239">
        <v>43649</v>
      </c>
      <c r="C319" s="66" t="s">
        <v>1067</v>
      </c>
      <c r="D319" s="66" t="s">
        <v>1068</v>
      </c>
      <c r="E319" s="66" t="s">
        <v>1069</v>
      </c>
      <c r="F319" s="75">
        <v>228750</v>
      </c>
      <c r="G319" s="75"/>
      <c r="H319" s="237">
        <v>2957380.69</v>
      </c>
    </row>
    <row r="320" spans="1:8" x14ac:dyDescent="0.25">
      <c r="A320" s="236" t="s">
        <v>571</v>
      </c>
      <c r="B320" s="239">
        <v>43802</v>
      </c>
      <c r="C320" s="66"/>
      <c r="D320" s="66" t="s">
        <v>472</v>
      </c>
      <c r="E320" s="66" t="s">
        <v>1070</v>
      </c>
      <c r="F320" s="75">
        <v>210339</v>
      </c>
      <c r="G320" s="75"/>
      <c r="H320" s="237">
        <v>3167719.69</v>
      </c>
    </row>
    <row r="321" spans="1:8" x14ac:dyDescent="0.25">
      <c r="A321" s="236" t="s">
        <v>571</v>
      </c>
      <c r="B321" s="239">
        <v>43802</v>
      </c>
      <c r="C321" s="66" t="s">
        <v>1071</v>
      </c>
      <c r="D321" s="66" t="s">
        <v>1072</v>
      </c>
      <c r="E321" s="66" t="s">
        <v>1073</v>
      </c>
      <c r="F321" s="75">
        <v>68755.08</v>
      </c>
      <c r="G321" s="75"/>
      <c r="H321" s="237">
        <v>3236474.77</v>
      </c>
    </row>
    <row r="322" spans="1:8" x14ac:dyDescent="0.25">
      <c r="A322" s="236" t="s">
        <v>399</v>
      </c>
      <c r="B322" s="239">
        <v>43803</v>
      </c>
      <c r="C322" s="66" t="s">
        <v>1074</v>
      </c>
      <c r="D322" s="66" t="s">
        <v>472</v>
      </c>
      <c r="E322" s="66" t="s">
        <v>1075</v>
      </c>
      <c r="F322" s="75">
        <v>184527.44</v>
      </c>
      <c r="G322" s="75"/>
      <c r="H322" s="237">
        <v>3421002.21</v>
      </c>
    </row>
    <row r="323" spans="1:8" x14ac:dyDescent="0.25">
      <c r="A323" s="236" t="s">
        <v>571</v>
      </c>
      <c r="B323" s="239" t="s">
        <v>836</v>
      </c>
      <c r="C323" s="66" t="s">
        <v>1076</v>
      </c>
      <c r="D323" s="66" t="s">
        <v>469</v>
      </c>
      <c r="E323" s="66" t="s">
        <v>1077</v>
      </c>
      <c r="F323" s="75">
        <v>31553.15</v>
      </c>
      <c r="G323" s="75"/>
      <c r="H323" s="237">
        <v>3452555.36</v>
      </c>
    </row>
    <row r="324" spans="1:8" x14ac:dyDescent="0.25">
      <c r="A324" s="236" t="s">
        <v>571</v>
      </c>
      <c r="B324" s="239" t="s">
        <v>836</v>
      </c>
      <c r="C324" s="66" t="s">
        <v>1078</v>
      </c>
      <c r="D324" s="66" t="s">
        <v>469</v>
      </c>
      <c r="E324" s="66" t="s">
        <v>1079</v>
      </c>
      <c r="F324" s="75">
        <v>6752.35</v>
      </c>
      <c r="G324" s="75"/>
      <c r="H324" s="237">
        <v>3459307.71</v>
      </c>
    </row>
    <row r="325" spans="1:8" x14ac:dyDescent="0.25">
      <c r="A325" s="236" t="s">
        <v>571</v>
      </c>
      <c r="B325" s="239" t="s">
        <v>836</v>
      </c>
      <c r="C325" s="66" t="s">
        <v>1080</v>
      </c>
      <c r="D325" s="66" t="s">
        <v>466</v>
      </c>
      <c r="E325" s="66" t="s">
        <v>1081</v>
      </c>
      <c r="F325" s="75">
        <v>210000</v>
      </c>
      <c r="G325" s="75"/>
      <c r="H325" s="237">
        <v>3669307.71</v>
      </c>
    </row>
    <row r="326" spans="1:8" x14ac:dyDescent="0.25">
      <c r="A326" s="236" t="s">
        <v>571</v>
      </c>
      <c r="B326" s="239" t="s">
        <v>836</v>
      </c>
      <c r="C326" s="66" t="s">
        <v>684</v>
      </c>
      <c r="D326" s="66" t="s">
        <v>466</v>
      </c>
      <c r="E326" s="66" t="s">
        <v>1082</v>
      </c>
      <c r="F326" s="75">
        <v>60000</v>
      </c>
      <c r="G326" s="75"/>
      <c r="H326" s="237">
        <v>3729307.71</v>
      </c>
    </row>
    <row r="327" spans="1:8" x14ac:dyDescent="0.25">
      <c r="A327" s="236" t="s">
        <v>571</v>
      </c>
      <c r="B327" s="239" t="s">
        <v>607</v>
      </c>
      <c r="C327" s="66"/>
      <c r="D327" s="66" t="s">
        <v>472</v>
      </c>
      <c r="E327" s="66" t="s">
        <v>1083</v>
      </c>
      <c r="F327" s="75">
        <v>265830</v>
      </c>
      <c r="G327" s="75"/>
      <c r="H327" s="237">
        <v>3995137.71</v>
      </c>
    </row>
    <row r="328" spans="1:8" x14ac:dyDescent="0.25">
      <c r="A328" s="236" t="s">
        <v>571</v>
      </c>
      <c r="B328" s="239" t="s">
        <v>607</v>
      </c>
      <c r="C328" s="66" t="s">
        <v>1084</v>
      </c>
      <c r="D328" s="66" t="s">
        <v>466</v>
      </c>
      <c r="E328" s="66" t="s">
        <v>1085</v>
      </c>
      <c r="F328" s="75">
        <v>25000</v>
      </c>
      <c r="G328" s="75"/>
      <c r="H328" s="237">
        <v>4020137.71</v>
      </c>
    </row>
    <row r="329" spans="1:8" x14ac:dyDescent="0.25">
      <c r="A329" s="236" t="s">
        <v>571</v>
      </c>
      <c r="B329" s="239" t="s">
        <v>607</v>
      </c>
      <c r="C329" s="66" t="s">
        <v>1086</v>
      </c>
      <c r="D329" s="66" t="s">
        <v>466</v>
      </c>
      <c r="E329" s="66" t="s">
        <v>1087</v>
      </c>
      <c r="F329" s="75">
        <v>85000</v>
      </c>
      <c r="G329" s="75"/>
      <c r="H329" s="237">
        <v>4105137.71</v>
      </c>
    </row>
    <row r="330" spans="1:8" x14ac:dyDescent="0.25">
      <c r="A330" s="236" t="s">
        <v>571</v>
      </c>
      <c r="B330" s="239" t="s">
        <v>607</v>
      </c>
      <c r="C330" s="66" t="s">
        <v>1088</v>
      </c>
      <c r="D330" s="66" t="s">
        <v>466</v>
      </c>
      <c r="E330" s="66" t="s">
        <v>1089</v>
      </c>
      <c r="F330" s="75">
        <v>385000</v>
      </c>
      <c r="G330" s="75"/>
      <c r="H330" s="237">
        <v>4490137.71</v>
      </c>
    </row>
    <row r="331" spans="1:8" x14ac:dyDescent="0.25">
      <c r="A331" s="236" t="s">
        <v>571</v>
      </c>
      <c r="B331" s="239" t="s">
        <v>607</v>
      </c>
      <c r="C331" s="66" t="s">
        <v>601</v>
      </c>
      <c r="D331" s="66" t="s">
        <v>466</v>
      </c>
      <c r="E331" s="66" t="s">
        <v>1090</v>
      </c>
      <c r="F331" s="75">
        <v>25000</v>
      </c>
      <c r="G331" s="75"/>
      <c r="H331" s="237">
        <v>4515137.71</v>
      </c>
    </row>
    <row r="332" spans="1:8" x14ac:dyDescent="0.25">
      <c r="A332" s="236" t="s">
        <v>571</v>
      </c>
      <c r="B332" s="239" t="s">
        <v>607</v>
      </c>
      <c r="C332" s="66" t="s">
        <v>1091</v>
      </c>
      <c r="D332" s="66" t="s">
        <v>469</v>
      </c>
      <c r="E332" s="66" t="s">
        <v>1092</v>
      </c>
      <c r="F332" s="75">
        <v>8946.75</v>
      </c>
      <c r="G332" s="75"/>
      <c r="H332" s="237">
        <v>4524084.46</v>
      </c>
    </row>
    <row r="333" spans="1:8" x14ac:dyDescent="0.25">
      <c r="A333" s="236" t="s">
        <v>571</v>
      </c>
      <c r="B333" s="239" t="s">
        <v>607</v>
      </c>
      <c r="C333" s="66" t="s">
        <v>1093</v>
      </c>
      <c r="D333" s="66" t="s">
        <v>1094</v>
      </c>
      <c r="E333" s="66" t="s">
        <v>1095</v>
      </c>
      <c r="F333" s="75">
        <v>38000</v>
      </c>
      <c r="G333" s="75"/>
      <c r="H333" s="237">
        <v>4562084.46</v>
      </c>
    </row>
    <row r="334" spans="1:8" x14ac:dyDescent="0.25">
      <c r="A334" s="236" t="s">
        <v>571</v>
      </c>
      <c r="B334" s="239" t="s">
        <v>607</v>
      </c>
      <c r="C334" s="66" t="s">
        <v>1096</v>
      </c>
      <c r="D334" s="66" t="s">
        <v>466</v>
      </c>
      <c r="E334" s="66" t="s">
        <v>1097</v>
      </c>
      <c r="F334" s="75">
        <v>310000</v>
      </c>
      <c r="G334" s="75"/>
      <c r="H334" s="237">
        <v>4872084.46</v>
      </c>
    </row>
    <row r="335" spans="1:8" x14ac:dyDescent="0.25">
      <c r="A335" s="236" t="s">
        <v>571</v>
      </c>
      <c r="B335" s="239" t="s">
        <v>607</v>
      </c>
      <c r="C335" s="66" t="s">
        <v>599</v>
      </c>
      <c r="D335" s="66" t="s">
        <v>466</v>
      </c>
      <c r="E335" s="66" t="s">
        <v>1098</v>
      </c>
      <c r="F335" s="75">
        <v>25000</v>
      </c>
      <c r="G335" s="75"/>
      <c r="H335" s="237">
        <v>4897084.46</v>
      </c>
    </row>
    <row r="336" spans="1:8" x14ac:dyDescent="0.25">
      <c r="A336" s="236" t="s">
        <v>571</v>
      </c>
      <c r="B336" s="239" t="s">
        <v>607</v>
      </c>
      <c r="C336" s="66" t="s">
        <v>1099</v>
      </c>
      <c r="D336" s="66" t="s">
        <v>469</v>
      </c>
      <c r="E336" s="66" t="s">
        <v>1100</v>
      </c>
      <c r="F336" s="75">
        <v>22577.599999999999</v>
      </c>
      <c r="G336" s="75"/>
      <c r="H336" s="237">
        <v>4919662.0599999996</v>
      </c>
    </row>
    <row r="337" spans="1:8" ht="15.75" thickBot="1" x14ac:dyDescent="0.3">
      <c r="A337" s="242" t="s">
        <v>571</v>
      </c>
      <c r="B337" s="243" t="s">
        <v>607</v>
      </c>
      <c r="C337" s="244" t="s">
        <v>1101</v>
      </c>
      <c r="D337" s="244" t="s">
        <v>469</v>
      </c>
      <c r="E337" s="244" t="s">
        <v>1102</v>
      </c>
      <c r="F337" s="234">
        <v>4365</v>
      </c>
      <c r="G337" s="234"/>
      <c r="H337" s="326">
        <v>4924027.0599999996</v>
      </c>
    </row>
    <row r="338" spans="1:8" x14ac:dyDescent="0.25">
      <c r="A338" s="236" t="s">
        <v>571</v>
      </c>
      <c r="B338" s="239" t="s">
        <v>607</v>
      </c>
      <c r="C338" s="66" t="s">
        <v>1103</v>
      </c>
      <c r="D338" s="66" t="s">
        <v>469</v>
      </c>
      <c r="E338" s="66" t="s">
        <v>1104</v>
      </c>
      <c r="F338" s="75">
        <v>36201.1</v>
      </c>
      <c r="G338" s="75"/>
      <c r="H338" s="237">
        <v>4960228.16</v>
      </c>
    </row>
    <row r="339" spans="1:8" x14ac:dyDescent="0.25">
      <c r="A339" s="236" t="s">
        <v>399</v>
      </c>
      <c r="B339" s="239" t="s">
        <v>796</v>
      </c>
      <c r="C339" s="66" t="s">
        <v>1105</v>
      </c>
      <c r="D339" s="66" t="s">
        <v>1068</v>
      </c>
      <c r="E339" s="66" t="s">
        <v>1106</v>
      </c>
      <c r="F339" s="75">
        <v>46070.85</v>
      </c>
      <c r="G339" s="75"/>
      <c r="H339" s="237">
        <v>5006299.01</v>
      </c>
    </row>
    <row r="340" spans="1:8" x14ac:dyDescent="0.25">
      <c r="A340" s="236" t="s">
        <v>571</v>
      </c>
      <c r="B340" s="239" t="s">
        <v>719</v>
      </c>
      <c r="C340" s="66" t="s">
        <v>688</v>
      </c>
      <c r="D340" s="66" t="s">
        <v>466</v>
      </c>
      <c r="E340" s="66" t="s">
        <v>1107</v>
      </c>
      <c r="F340" s="75">
        <v>195000</v>
      </c>
      <c r="G340" s="75"/>
      <c r="H340" s="237">
        <v>5201299.01</v>
      </c>
    </row>
    <row r="341" spans="1:8" x14ac:dyDescent="0.25">
      <c r="A341" s="236" t="s">
        <v>571</v>
      </c>
      <c r="B341" s="239" t="s">
        <v>719</v>
      </c>
      <c r="C341" s="66" t="s">
        <v>1108</v>
      </c>
      <c r="D341" s="66" t="s">
        <v>469</v>
      </c>
      <c r="E341" s="66" t="s">
        <v>1109</v>
      </c>
      <c r="F341" s="75">
        <v>6459.35</v>
      </c>
      <c r="G341" s="75"/>
      <c r="H341" s="237">
        <v>5207758.3600000003</v>
      </c>
    </row>
    <row r="342" spans="1:8" x14ac:dyDescent="0.25">
      <c r="A342" s="236" t="s">
        <v>571</v>
      </c>
      <c r="B342" s="239" t="s">
        <v>719</v>
      </c>
      <c r="C342" s="66" t="s">
        <v>1110</v>
      </c>
      <c r="D342" s="66" t="s">
        <v>466</v>
      </c>
      <c r="E342" s="66" t="s">
        <v>1111</v>
      </c>
      <c r="F342" s="75">
        <v>146000</v>
      </c>
      <c r="G342" s="75"/>
      <c r="H342" s="237">
        <v>5353758.3600000003</v>
      </c>
    </row>
    <row r="343" spans="1:8" x14ac:dyDescent="0.25">
      <c r="A343" s="236" t="s">
        <v>571</v>
      </c>
      <c r="B343" s="239" t="s">
        <v>719</v>
      </c>
      <c r="C343" s="66" t="s">
        <v>1112</v>
      </c>
      <c r="D343" s="66" t="s">
        <v>466</v>
      </c>
      <c r="E343" s="66" t="s">
        <v>1113</v>
      </c>
      <c r="F343" s="75">
        <v>164000</v>
      </c>
      <c r="G343" s="75"/>
      <c r="H343" s="237">
        <v>5517758.3600000003</v>
      </c>
    </row>
    <row r="344" spans="1:8" x14ac:dyDescent="0.25">
      <c r="A344" s="236" t="s">
        <v>571</v>
      </c>
      <c r="B344" s="239" t="s">
        <v>719</v>
      </c>
      <c r="C344" s="66" t="s">
        <v>603</v>
      </c>
      <c r="D344" s="66" t="s">
        <v>466</v>
      </c>
      <c r="E344" s="66" t="s">
        <v>1114</v>
      </c>
      <c r="F344" s="75">
        <v>90000</v>
      </c>
      <c r="G344" s="75"/>
      <c r="H344" s="237">
        <v>5607758.3600000003</v>
      </c>
    </row>
    <row r="345" spans="1:8" x14ac:dyDescent="0.25">
      <c r="A345" s="236" t="s">
        <v>571</v>
      </c>
      <c r="B345" s="239" t="s">
        <v>719</v>
      </c>
      <c r="C345" s="66" t="s">
        <v>1115</v>
      </c>
      <c r="D345" s="66" t="s">
        <v>466</v>
      </c>
      <c r="E345" s="66" t="s">
        <v>1116</v>
      </c>
      <c r="F345" s="75">
        <v>45000</v>
      </c>
      <c r="G345" s="75"/>
      <c r="H345" s="237">
        <v>5652758.3600000003</v>
      </c>
    </row>
    <row r="346" spans="1:8" x14ac:dyDescent="0.25">
      <c r="A346" s="236" t="s">
        <v>571</v>
      </c>
      <c r="B346" s="239" t="s">
        <v>719</v>
      </c>
      <c r="C346" s="66" t="s">
        <v>1117</v>
      </c>
      <c r="D346" s="66" t="s">
        <v>466</v>
      </c>
      <c r="E346" s="66" t="s">
        <v>1118</v>
      </c>
      <c r="F346" s="75">
        <v>112000</v>
      </c>
      <c r="G346" s="75"/>
      <c r="H346" s="237">
        <v>5764758.3600000003</v>
      </c>
    </row>
    <row r="347" spans="1:8" x14ac:dyDescent="0.25">
      <c r="A347" s="236" t="s">
        <v>571</v>
      </c>
      <c r="B347" s="239">
        <v>43775</v>
      </c>
      <c r="C347" s="66" t="s">
        <v>1119</v>
      </c>
      <c r="D347" s="66" t="s">
        <v>466</v>
      </c>
      <c r="E347" s="66" t="s">
        <v>1120</v>
      </c>
      <c r="F347" s="75">
        <v>20000</v>
      </c>
      <c r="G347" s="75"/>
      <c r="H347" s="237">
        <v>5784758.3600000003</v>
      </c>
    </row>
    <row r="348" spans="1:8" x14ac:dyDescent="0.25">
      <c r="A348" s="236" t="s">
        <v>571</v>
      </c>
      <c r="B348" s="239">
        <v>43775</v>
      </c>
      <c r="C348" s="66" t="s">
        <v>1121</v>
      </c>
      <c r="D348" s="66" t="s">
        <v>466</v>
      </c>
      <c r="E348" s="66" t="s">
        <v>1122</v>
      </c>
      <c r="F348" s="75">
        <v>40000</v>
      </c>
      <c r="G348" s="75"/>
      <c r="H348" s="237">
        <v>5824758.3600000003</v>
      </c>
    </row>
    <row r="349" spans="1:8" x14ac:dyDescent="0.25">
      <c r="A349" s="236" t="s">
        <v>571</v>
      </c>
      <c r="B349" s="239">
        <v>43775</v>
      </c>
      <c r="C349" s="66" t="s">
        <v>1123</v>
      </c>
      <c r="D349" s="66" t="s">
        <v>466</v>
      </c>
      <c r="E349" s="66" t="s">
        <v>1124</v>
      </c>
      <c r="F349" s="75">
        <v>45000</v>
      </c>
      <c r="G349" s="75"/>
      <c r="H349" s="237">
        <v>5869758.3600000003</v>
      </c>
    </row>
    <row r="350" spans="1:8" x14ac:dyDescent="0.25">
      <c r="A350" s="236" t="s">
        <v>571</v>
      </c>
      <c r="B350" s="239">
        <v>43775</v>
      </c>
      <c r="C350" s="66" t="s">
        <v>1125</v>
      </c>
      <c r="D350" s="66" t="s">
        <v>466</v>
      </c>
      <c r="E350" s="66" t="s">
        <v>1126</v>
      </c>
      <c r="F350" s="75">
        <v>30000</v>
      </c>
      <c r="G350" s="75"/>
      <c r="H350" s="237">
        <v>5899758.3600000003</v>
      </c>
    </row>
    <row r="351" spans="1:8" x14ac:dyDescent="0.25">
      <c r="A351" s="236" t="s">
        <v>399</v>
      </c>
      <c r="B351" s="239" t="s">
        <v>721</v>
      </c>
      <c r="C351" s="66" t="s">
        <v>1127</v>
      </c>
      <c r="D351" s="66" t="s">
        <v>472</v>
      </c>
      <c r="E351" s="66" t="s">
        <v>1128</v>
      </c>
      <c r="F351" s="75">
        <v>68315</v>
      </c>
      <c r="G351" s="75"/>
      <c r="H351" s="237">
        <v>5968073.3600000003</v>
      </c>
    </row>
    <row r="352" spans="1:8" x14ac:dyDescent="0.25">
      <c r="A352" s="236" t="s">
        <v>571</v>
      </c>
      <c r="B352" s="239" t="s">
        <v>742</v>
      </c>
      <c r="C352" s="66" t="s">
        <v>608</v>
      </c>
      <c r="D352" s="66" t="s">
        <v>466</v>
      </c>
      <c r="E352" s="66" t="s">
        <v>1129</v>
      </c>
      <c r="F352" s="75">
        <v>65000</v>
      </c>
      <c r="G352" s="75"/>
      <c r="H352" s="237">
        <v>6033073.3600000003</v>
      </c>
    </row>
    <row r="353" spans="1:8" x14ac:dyDescent="0.25">
      <c r="A353" s="236" t="s">
        <v>571</v>
      </c>
      <c r="B353" s="239" t="s">
        <v>742</v>
      </c>
      <c r="C353" s="66" t="s">
        <v>1130</v>
      </c>
      <c r="D353" s="66" t="s">
        <v>466</v>
      </c>
      <c r="E353" s="66" t="s">
        <v>1131</v>
      </c>
      <c r="F353" s="75">
        <v>155000</v>
      </c>
      <c r="G353" s="75"/>
      <c r="H353" s="237">
        <v>6188073.3600000003</v>
      </c>
    </row>
    <row r="354" spans="1:8" x14ac:dyDescent="0.25">
      <c r="A354" s="236" t="s">
        <v>571</v>
      </c>
      <c r="B354" s="239" t="s">
        <v>742</v>
      </c>
      <c r="C354" s="66" t="s">
        <v>1132</v>
      </c>
      <c r="D354" s="66" t="s">
        <v>469</v>
      </c>
      <c r="E354" s="66" t="s">
        <v>1133</v>
      </c>
      <c r="F354" s="75">
        <v>38170</v>
      </c>
      <c r="G354" s="75"/>
      <c r="H354" s="237">
        <v>6226243.3600000003</v>
      </c>
    </row>
    <row r="355" spans="1:8" x14ac:dyDescent="0.25">
      <c r="A355" s="236" t="s">
        <v>571</v>
      </c>
      <c r="B355" s="239">
        <v>43776</v>
      </c>
      <c r="C355" s="66" t="s">
        <v>1134</v>
      </c>
      <c r="D355" s="66" t="s">
        <v>466</v>
      </c>
      <c r="E355" s="66" t="s">
        <v>1135</v>
      </c>
      <c r="F355" s="75">
        <v>85000</v>
      </c>
      <c r="G355" s="75"/>
      <c r="H355" s="237">
        <v>6311243.3600000003</v>
      </c>
    </row>
    <row r="356" spans="1:8" x14ac:dyDescent="0.25">
      <c r="A356" s="236" t="s">
        <v>571</v>
      </c>
      <c r="B356" s="239">
        <v>43776</v>
      </c>
      <c r="C356" s="66" t="s">
        <v>1136</v>
      </c>
      <c r="D356" s="66" t="s">
        <v>466</v>
      </c>
      <c r="E356" s="66" t="s">
        <v>1137</v>
      </c>
      <c r="F356" s="75">
        <v>67800</v>
      </c>
      <c r="G356" s="75"/>
      <c r="H356" s="237">
        <v>6379043.3600000003</v>
      </c>
    </row>
    <row r="357" spans="1:8" x14ac:dyDescent="0.25">
      <c r="A357" s="236" t="s">
        <v>571</v>
      </c>
      <c r="B357" s="239">
        <v>43776</v>
      </c>
      <c r="C357" s="66" t="s">
        <v>1138</v>
      </c>
      <c r="D357" s="66" t="s">
        <v>469</v>
      </c>
      <c r="E357" s="66" t="s">
        <v>1139</v>
      </c>
      <c r="F357" s="75">
        <v>62825</v>
      </c>
      <c r="G357" s="75"/>
      <c r="H357" s="237">
        <v>6441868.3600000003</v>
      </c>
    </row>
    <row r="358" spans="1:8" x14ac:dyDescent="0.25">
      <c r="A358" s="236" t="s">
        <v>571</v>
      </c>
      <c r="B358" s="239">
        <v>43776</v>
      </c>
      <c r="C358" s="66" t="s">
        <v>1140</v>
      </c>
      <c r="D358" s="66" t="s">
        <v>469</v>
      </c>
      <c r="E358" s="66" t="s">
        <v>1141</v>
      </c>
      <c r="F358" s="75">
        <v>77779.45</v>
      </c>
      <c r="G358" s="75"/>
      <c r="H358" s="237">
        <v>6519647.8099999996</v>
      </c>
    </row>
    <row r="359" spans="1:8" x14ac:dyDescent="0.25">
      <c r="A359" s="236" t="s">
        <v>399</v>
      </c>
      <c r="B359" s="239" t="s">
        <v>700</v>
      </c>
      <c r="C359" s="66" t="s">
        <v>701</v>
      </c>
      <c r="D359" s="66" t="s">
        <v>472</v>
      </c>
      <c r="E359" s="66" t="s">
        <v>1142</v>
      </c>
      <c r="F359" s="75">
        <v>178572</v>
      </c>
      <c r="G359" s="75"/>
      <c r="H359" s="237">
        <v>6698219.8099999996</v>
      </c>
    </row>
    <row r="360" spans="1:8" x14ac:dyDescent="0.25">
      <c r="A360" s="236" t="s">
        <v>571</v>
      </c>
      <c r="B360" s="239" t="s">
        <v>690</v>
      </c>
      <c r="C360" s="66" t="s">
        <v>1143</v>
      </c>
      <c r="D360" s="66" t="s">
        <v>469</v>
      </c>
      <c r="E360" s="66" t="s">
        <v>1144</v>
      </c>
      <c r="F360" s="75">
        <v>3450</v>
      </c>
      <c r="G360" s="75"/>
      <c r="H360" s="237">
        <v>6701669.8099999996</v>
      </c>
    </row>
    <row r="361" spans="1:8" x14ac:dyDescent="0.25">
      <c r="A361" s="236" t="s">
        <v>571</v>
      </c>
      <c r="B361" s="239">
        <v>43807</v>
      </c>
      <c r="C361" s="66" t="s">
        <v>1145</v>
      </c>
      <c r="D361" s="66" t="s">
        <v>460</v>
      </c>
      <c r="E361" s="66" t="s">
        <v>1146</v>
      </c>
      <c r="F361" s="75">
        <v>39000.01</v>
      </c>
      <c r="G361" s="75"/>
      <c r="H361" s="237">
        <v>6740669.8200000003</v>
      </c>
    </row>
    <row r="362" spans="1:8" x14ac:dyDescent="0.25">
      <c r="A362" s="236" t="s">
        <v>399</v>
      </c>
      <c r="B362" s="239" t="s">
        <v>1147</v>
      </c>
      <c r="C362" s="66" t="s">
        <v>1148</v>
      </c>
      <c r="D362" s="66" t="s">
        <v>472</v>
      </c>
      <c r="E362" s="66" t="s">
        <v>1149</v>
      </c>
      <c r="F362" s="75">
        <v>350361.9</v>
      </c>
      <c r="G362" s="75"/>
      <c r="H362" s="237">
        <v>7091031.7199999997</v>
      </c>
    </row>
    <row r="363" spans="1:8" x14ac:dyDescent="0.25">
      <c r="A363" s="236" t="s">
        <v>571</v>
      </c>
      <c r="B363" s="239" t="s">
        <v>694</v>
      </c>
      <c r="C363" s="66" t="s">
        <v>1150</v>
      </c>
      <c r="D363" s="66" t="s">
        <v>469</v>
      </c>
      <c r="E363" s="66" t="s">
        <v>1151</v>
      </c>
      <c r="F363" s="75">
        <v>19700</v>
      </c>
      <c r="G363" s="75"/>
      <c r="H363" s="237">
        <v>7110731.7199999997</v>
      </c>
    </row>
    <row r="364" spans="1:8" x14ac:dyDescent="0.25">
      <c r="A364" s="236" t="s">
        <v>571</v>
      </c>
      <c r="B364" s="239" t="s">
        <v>841</v>
      </c>
      <c r="C364" s="66" t="s">
        <v>1152</v>
      </c>
      <c r="D364" s="66" t="s">
        <v>466</v>
      </c>
      <c r="E364" s="66" t="s">
        <v>1153</v>
      </c>
      <c r="F364" s="75">
        <v>16950</v>
      </c>
      <c r="G364" s="75"/>
      <c r="H364" s="237">
        <v>7127681.7199999997</v>
      </c>
    </row>
    <row r="365" spans="1:8" x14ac:dyDescent="0.25">
      <c r="A365" s="236" t="s">
        <v>571</v>
      </c>
      <c r="B365" s="239" t="s">
        <v>841</v>
      </c>
      <c r="C365" s="66" t="s">
        <v>1154</v>
      </c>
      <c r="D365" s="66" t="s">
        <v>466</v>
      </c>
      <c r="E365" s="66" t="s">
        <v>1155</v>
      </c>
      <c r="F365" s="75">
        <v>254250</v>
      </c>
      <c r="G365" s="75"/>
      <c r="H365" s="237">
        <v>7381931.7199999997</v>
      </c>
    </row>
    <row r="366" spans="1:8" x14ac:dyDescent="0.25">
      <c r="A366" s="236" t="s">
        <v>571</v>
      </c>
      <c r="B366" s="239">
        <v>43747</v>
      </c>
      <c r="C366" s="66" t="s">
        <v>1156</v>
      </c>
      <c r="D366" s="66" t="s">
        <v>466</v>
      </c>
      <c r="E366" s="66" t="s">
        <v>1157</v>
      </c>
      <c r="F366" s="75">
        <v>90400</v>
      </c>
      <c r="G366" s="75"/>
      <c r="H366" s="237">
        <v>7472331.7199999997</v>
      </c>
    </row>
    <row r="367" spans="1:8" x14ac:dyDescent="0.25">
      <c r="A367" s="236" t="s">
        <v>399</v>
      </c>
      <c r="B367" s="239" t="s">
        <v>703</v>
      </c>
      <c r="C367" s="66" t="s">
        <v>704</v>
      </c>
      <c r="D367" s="66" t="s">
        <v>472</v>
      </c>
      <c r="E367" s="66" t="s">
        <v>1158</v>
      </c>
      <c r="F367" s="75">
        <v>192201.49</v>
      </c>
      <c r="G367" s="75"/>
      <c r="H367" s="237">
        <v>7664533.21</v>
      </c>
    </row>
    <row r="368" spans="1:8" x14ac:dyDescent="0.25">
      <c r="A368" s="236" t="s">
        <v>571</v>
      </c>
      <c r="B368" s="239" t="s">
        <v>626</v>
      </c>
      <c r="C368" s="66" t="s">
        <v>1159</v>
      </c>
      <c r="D368" s="66" t="s">
        <v>469</v>
      </c>
      <c r="E368" s="66" t="s">
        <v>1160</v>
      </c>
      <c r="F368" s="75">
        <v>80300</v>
      </c>
      <c r="G368" s="75"/>
      <c r="H368" s="237">
        <v>7744833.21</v>
      </c>
    </row>
    <row r="369" spans="1:8" x14ac:dyDescent="0.25">
      <c r="A369" s="236" t="s">
        <v>571</v>
      </c>
      <c r="B369" s="239" t="s">
        <v>626</v>
      </c>
      <c r="C369" s="66" t="s">
        <v>1161</v>
      </c>
      <c r="D369" s="66" t="s">
        <v>469</v>
      </c>
      <c r="E369" s="66" t="s">
        <v>1162</v>
      </c>
      <c r="F369" s="75">
        <v>9450</v>
      </c>
      <c r="G369" s="75"/>
      <c r="H369" s="237">
        <v>7754283.21</v>
      </c>
    </row>
    <row r="370" spans="1:8" x14ac:dyDescent="0.25">
      <c r="A370" s="236" t="s">
        <v>571</v>
      </c>
      <c r="B370" s="239" t="s">
        <v>626</v>
      </c>
      <c r="C370" s="66" t="s">
        <v>1163</v>
      </c>
      <c r="D370" s="66" t="s">
        <v>460</v>
      </c>
      <c r="E370" s="66" t="s">
        <v>461</v>
      </c>
      <c r="F370" s="75">
        <v>97500.02</v>
      </c>
      <c r="G370" s="75"/>
      <c r="H370" s="237">
        <v>7851783.2300000004</v>
      </c>
    </row>
    <row r="371" spans="1:8" ht="15.75" thickBot="1" x14ac:dyDescent="0.3">
      <c r="A371" s="236" t="s">
        <v>571</v>
      </c>
      <c r="B371" s="239" t="s">
        <v>437</v>
      </c>
      <c r="C371" s="66" t="s">
        <v>1164</v>
      </c>
      <c r="D371" s="66" t="s">
        <v>466</v>
      </c>
      <c r="E371" s="66" t="s">
        <v>1165</v>
      </c>
      <c r="F371" s="234">
        <v>50850</v>
      </c>
      <c r="G371" s="234"/>
      <c r="H371" s="326">
        <v>7902633.2300000004</v>
      </c>
    </row>
    <row r="372" spans="1:8" ht="15.75" thickBot="1" x14ac:dyDescent="0.3">
      <c r="A372" s="367" t="s">
        <v>1166</v>
      </c>
      <c r="B372" s="377"/>
      <c r="C372" s="368"/>
      <c r="D372" s="368"/>
      <c r="E372" s="368"/>
      <c r="F372" s="369">
        <f>ROUND(SUM(F292:F371),5)</f>
        <v>7902633.2300000004</v>
      </c>
      <c r="G372" s="369">
        <f>ROUND(SUM(G292:G371),5)</f>
        <v>0</v>
      </c>
      <c r="H372" s="370">
        <f>H371</f>
        <v>7902633.2300000004</v>
      </c>
    </row>
    <row r="373" spans="1:8" x14ac:dyDescent="0.25">
      <c r="A373" s="238" t="s">
        <v>119</v>
      </c>
      <c r="B373" s="376"/>
      <c r="C373" s="362"/>
      <c r="D373" s="362"/>
      <c r="E373" s="362"/>
      <c r="F373" s="374"/>
      <c r="G373" s="374"/>
      <c r="H373" s="375"/>
    </row>
    <row r="374" spans="1:8" x14ac:dyDescent="0.25">
      <c r="A374" s="236" t="s">
        <v>399</v>
      </c>
      <c r="B374" s="239" t="s">
        <v>1167</v>
      </c>
      <c r="C374" s="66" t="s">
        <v>1168</v>
      </c>
      <c r="D374" s="66" t="s">
        <v>1169</v>
      </c>
      <c r="E374" s="66" t="s">
        <v>1170</v>
      </c>
      <c r="F374" s="75">
        <v>120000</v>
      </c>
      <c r="G374" s="75"/>
      <c r="H374" s="237">
        <v>120000</v>
      </c>
    </row>
    <row r="375" spans="1:8" x14ac:dyDescent="0.25">
      <c r="A375" s="236" t="s">
        <v>571</v>
      </c>
      <c r="B375" s="239" t="s">
        <v>577</v>
      </c>
      <c r="C375" s="66" t="s">
        <v>1171</v>
      </c>
      <c r="D375" s="66" t="s">
        <v>1172</v>
      </c>
      <c r="E375" s="66" t="s">
        <v>1173</v>
      </c>
      <c r="F375" s="75">
        <v>62000</v>
      </c>
      <c r="G375" s="75"/>
      <c r="H375" s="237">
        <v>182000</v>
      </c>
    </row>
    <row r="376" spans="1:8" x14ac:dyDescent="0.25">
      <c r="A376" s="236" t="s">
        <v>571</v>
      </c>
      <c r="B376" s="239">
        <v>43323</v>
      </c>
      <c r="C376" s="66" t="s">
        <v>1174</v>
      </c>
      <c r="D376" s="66" t="s">
        <v>457</v>
      </c>
      <c r="E376" s="66" t="s">
        <v>1175</v>
      </c>
      <c r="F376" s="75">
        <v>85000</v>
      </c>
      <c r="G376" s="75"/>
      <c r="H376" s="237">
        <v>267000</v>
      </c>
    </row>
    <row r="377" spans="1:8" x14ac:dyDescent="0.25">
      <c r="A377" s="236" t="s">
        <v>571</v>
      </c>
      <c r="B377" s="239">
        <v>43323</v>
      </c>
      <c r="C377" s="66" t="s">
        <v>1176</v>
      </c>
      <c r="D377" s="66" t="s">
        <v>535</v>
      </c>
      <c r="E377" s="66" t="s">
        <v>1177</v>
      </c>
      <c r="F377" s="75">
        <v>20712.900000000001</v>
      </c>
      <c r="G377" s="75"/>
      <c r="H377" s="237">
        <v>287712.90000000002</v>
      </c>
    </row>
    <row r="378" spans="1:8" x14ac:dyDescent="0.25">
      <c r="A378" s="236" t="s">
        <v>399</v>
      </c>
      <c r="B378" s="239" t="s">
        <v>766</v>
      </c>
      <c r="C378" s="66" t="s">
        <v>1178</v>
      </c>
      <c r="D378" s="66" t="s">
        <v>1024</v>
      </c>
      <c r="E378" s="66" t="s">
        <v>1179</v>
      </c>
      <c r="F378" s="75">
        <v>58238</v>
      </c>
      <c r="G378" s="75"/>
      <c r="H378" s="237">
        <v>345950.9</v>
      </c>
    </row>
    <row r="379" spans="1:8" ht="15.75" thickBot="1" x14ac:dyDescent="0.3">
      <c r="A379" s="242" t="s">
        <v>399</v>
      </c>
      <c r="B379" s="243" t="s">
        <v>905</v>
      </c>
      <c r="C379" s="244" t="s">
        <v>1180</v>
      </c>
      <c r="D379" s="244" t="s">
        <v>879</v>
      </c>
      <c r="E379" s="244" t="s">
        <v>1181</v>
      </c>
      <c r="F379" s="234">
        <v>150500</v>
      </c>
      <c r="G379" s="234"/>
      <c r="H379" s="326">
        <v>496450.9</v>
      </c>
    </row>
    <row r="380" spans="1:8" x14ac:dyDescent="0.25">
      <c r="A380" s="236" t="s">
        <v>399</v>
      </c>
      <c r="B380" s="239" t="s">
        <v>905</v>
      </c>
      <c r="C380" s="66" t="s">
        <v>906</v>
      </c>
      <c r="D380" s="66" t="s">
        <v>535</v>
      </c>
      <c r="E380" s="66" t="s">
        <v>1182</v>
      </c>
      <c r="F380" s="75">
        <v>85597.5</v>
      </c>
      <c r="G380" s="75"/>
      <c r="H380" s="237">
        <v>582048.4</v>
      </c>
    </row>
    <row r="381" spans="1:8" x14ac:dyDescent="0.25">
      <c r="A381" s="236" t="s">
        <v>399</v>
      </c>
      <c r="B381" s="239" t="s">
        <v>905</v>
      </c>
      <c r="C381" s="66" t="s">
        <v>906</v>
      </c>
      <c r="D381" s="66" t="s">
        <v>535</v>
      </c>
      <c r="E381" s="66" t="s">
        <v>1183</v>
      </c>
      <c r="F381" s="75">
        <v>54782.400000000001</v>
      </c>
      <c r="G381" s="75"/>
      <c r="H381" s="237">
        <v>636830.80000000005</v>
      </c>
    </row>
    <row r="382" spans="1:8" x14ac:dyDescent="0.25">
      <c r="A382" s="236" t="s">
        <v>399</v>
      </c>
      <c r="B382" s="239" t="s">
        <v>585</v>
      </c>
      <c r="C382" s="66" t="s">
        <v>1047</v>
      </c>
      <c r="D382" s="66" t="s">
        <v>472</v>
      </c>
      <c r="E382" s="66" t="s">
        <v>1184</v>
      </c>
      <c r="F382" s="75">
        <v>34653</v>
      </c>
      <c r="G382" s="75"/>
      <c r="H382" s="237">
        <v>671483.8</v>
      </c>
    </row>
    <row r="383" spans="1:8" x14ac:dyDescent="0.25">
      <c r="A383" s="236" t="s">
        <v>399</v>
      </c>
      <c r="B383" s="239" t="s">
        <v>585</v>
      </c>
      <c r="C383" s="66" t="s">
        <v>1049</v>
      </c>
      <c r="D383" s="66" t="s">
        <v>466</v>
      </c>
      <c r="E383" s="66" t="s">
        <v>1185</v>
      </c>
      <c r="F383" s="75">
        <v>30000</v>
      </c>
      <c r="G383" s="75"/>
      <c r="H383" s="237">
        <v>701483.8</v>
      </c>
    </row>
    <row r="384" spans="1:8" x14ac:dyDescent="0.25">
      <c r="A384" s="236" t="s">
        <v>399</v>
      </c>
      <c r="B384" s="239" t="s">
        <v>936</v>
      </c>
      <c r="C384" s="66" t="s">
        <v>1186</v>
      </c>
      <c r="D384" s="66" t="s">
        <v>457</v>
      </c>
      <c r="E384" s="66" t="s">
        <v>1187</v>
      </c>
      <c r="F384" s="75">
        <v>25000</v>
      </c>
      <c r="G384" s="75"/>
      <c r="H384" s="237">
        <v>726483.8</v>
      </c>
    </row>
    <row r="385" spans="1:8" x14ac:dyDescent="0.25">
      <c r="A385" s="236" t="s">
        <v>571</v>
      </c>
      <c r="B385" s="239" t="s">
        <v>736</v>
      </c>
      <c r="C385" s="66" t="s">
        <v>1188</v>
      </c>
      <c r="D385" s="66" t="s">
        <v>879</v>
      </c>
      <c r="E385" s="66" t="s">
        <v>1189</v>
      </c>
      <c r="F385" s="75">
        <v>92400</v>
      </c>
      <c r="G385" s="75"/>
      <c r="H385" s="237">
        <v>818883.8</v>
      </c>
    </row>
    <row r="386" spans="1:8" x14ac:dyDescent="0.25">
      <c r="A386" s="236" t="s">
        <v>571</v>
      </c>
      <c r="B386" s="239" t="s">
        <v>736</v>
      </c>
      <c r="C386" s="66" t="s">
        <v>1190</v>
      </c>
      <c r="D386" s="66" t="s">
        <v>457</v>
      </c>
      <c r="E386" s="66" t="s">
        <v>1191</v>
      </c>
      <c r="F386" s="75">
        <v>85000</v>
      </c>
      <c r="G386" s="75"/>
      <c r="H386" s="237">
        <v>903883.8</v>
      </c>
    </row>
    <row r="387" spans="1:8" x14ac:dyDescent="0.25">
      <c r="A387" s="236" t="s">
        <v>399</v>
      </c>
      <c r="B387" s="239">
        <v>43557</v>
      </c>
      <c r="C387" s="66" t="s">
        <v>1192</v>
      </c>
      <c r="D387" s="66" t="s">
        <v>466</v>
      </c>
      <c r="E387" s="66" t="s">
        <v>1193</v>
      </c>
      <c r="F387" s="75">
        <v>90000</v>
      </c>
      <c r="G387" s="75"/>
      <c r="H387" s="237">
        <v>993883.8</v>
      </c>
    </row>
    <row r="388" spans="1:8" x14ac:dyDescent="0.25">
      <c r="A388" s="236" t="s">
        <v>399</v>
      </c>
      <c r="B388" s="239">
        <v>43618</v>
      </c>
      <c r="C388" s="66" t="s">
        <v>1194</v>
      </c>
      <c r="D388" s="66" t="s">
        <v>879</v>
      </c>
      <c r="E388" s="66" t="s">
        <v>1195</v>
      </c>
      <c r="F388" s="75">
        <v>682557.11</v>
      </c>
      <c r="G388" s="75"/>
      <c r="H388" s="237">
        <v>1676440.91</v>
      </c>
    </row>
    <row r="389" spans="1:8" x14ac:dyDescent="0.25">
      <c r="A389" s="236" t="s">
        <v>399</v>
      </c>
      <c r="B389" s="239" t="s">
        <v>1196</v>
      </c>
      <c r="C389" s="66" t="s">
        <v>1197</v>
      </c>
      <c r="D389" s="66" t="s">
        <v>1169</v>
      </c>
      <c r="E389" s="66" t="s">
        <v>1198</v>
      </c>
      <c r="F389" s="75">
        <v>480000</v>
      </c>
      <c r="G389" s="75"/>
      <c r="H389" s="237">
        <v>2156440.91</v>
      </c>
    </row>
    <row r="390" spans="1:8" x14ac:dyDescent="0.25">
      <c r="A390" s="236" t="s">
        <v>571</v>
      </c>
      <c r="B390" s="239" t="s">
        <v>943</v>
      </c>
      <c r="C390" s="66" t="s">
        <v>1199</v>
      </c>
      <c r="D390" s="66" t="s">
        <v>1094</v>
      </c>
      <c r="E390" s="66" t="s">
        <v>1200</v>
      </c>
      <c r="F390" s="75">
        <v>74000</v>
      </c>
      <c r="G390" s="75"/>
      <c r="H390" s="237">
        <v>2230440.91</v>
      </c>
    </row>
    <row r="391" spans="1:8" x14ac:dyDescent="0.25">
      <c r="A391" s="236" t="s">
        <v>571</v>
      </c>
      <c r="B391" s="239" t="s">
        <v>943</v>
      </c>
      <c r="C391" s="66" t="s">
        <v>1201</v>
      </c>
      <c r="D391" s="66" t="s">
        <v>1094</v>
      </c>
      <c r="E391" s="66" t="s">
        <v>1202</v>
      </c>
      <c r="F391" s="75">
        <v>180300</v>
      </c>
      <c r="G391" s="75"/>
      <c r="H391" s="237">
        <v>2410740.91</v>
      </c>
    </row>
    <row r="392" spans="1:8" x14ac:dyDescent="0.25">
      <c r="A392" s="236" t="s">
        <v>571</v>
      </c>
      <c r="B392" s="239" t="s">
        <v>834</v>
      </c>
      <c r="C392" s="66" t="s">
        <v>1203</v>
      </c>
      <c r="D392" s="66" t="s">
        <v>466</v>
      </c>
      <c r="E392" s="66" t="s">
        <v>1204</v>
      </c>
      <c r="F392" s="75">
        <v>115000</v>
      </c>
      <c r="G392" s="75"/>
      <c r="H392" s="237">
        <v>2525740.91</v>
      </c>
    </row>
    <row r="393" spans="1:8" x14ac:dyDescent="0.25">
      <c r="A393" s="236" t="s">
        <v>571</v>
      </c>
      <c r="B393" s="239" t="s">
        <v>834</v>
      </c>
      <c r="C393" s="66" t="s">
        <v>1205</v>
      </c>
      <c r="D393" s="66" t="s">
        <v>466</v>
      </c>
      <c r="E393" s="66" t="s">
        <v>1206</v>
      </c>
      <c r="F393" s="75">
        <v>265000</v>
      </c>
      <c r="G393" s="75"/>
      <c r="H393" s="237">
        <v>2790740.91</v>
      </c>
    </row>
    <row r="394" spans="1:8" x14ac:dyDescent="0.25">
      <c r="A394" s="236" t="s">
        <v>571</v>
      </c>
      <c r="B394" s="239" t="s">
        <v>834</v>
      </c>
      <c r="C394" s="66" t="s">
        <v>1207</v>
      </c>
      <c r="D394" s="66" t="s">
        <v>457</v>
      </c>
      <c r="E394" s="66" t="s">
        <v>1208</v>
      </c>
      <c r="F394" s="75">
        <v>25000</v>
      </c>
      <c r="G394" s="75"/>
      <c r="H394" s="237">
        <v>2815740.91</v>
      </c>
    </row>
    <row r="395" spans="1:8" x14ac:dyDescent="0.25">
      <c r="A395" s="236" t="s">
        <v>571</v>
      </c>
      <c r="B395" s="239" t="s">
        <v>834</v>
      </c>
      <c r="C395" s="66" t="s">
        <v>1209</v>
      </c>
      <c r="D395" s="66" t="s">
        <v>466</v>
      </c>
      <c r="E395" s="66" t="s">
        <v>1210</v>
      </c>
      <c r="F395" s="75">
        <v>151000</v>
      </c>
      <c r="G395" s="75"/>
      <c r="H395" s="237">
        <v>2966740.91</v>
      </c>
    </row>
    <row r="396" spans="1:8" x14ac:dyDescent="0.25">
      <c r="A396" s="236" t="s">
        <v>571</v>
      </c>
      <c r="B396" s="239" t="s">
        <v>607</v>
      </c>
      <c r="C396" s="66" t="s">
        <v>1211</v>
      </c>
      <c r="D396" s="66" t="s">
        <v>466</v>
      </c>
      <c r="E396" s="66" t="s">
        <v>1212</v>
      </c>
      <c r="F396" s="75">
        <v>20000</v>
      </c>
      <c r="G396" s="75"/>
      <c r="H396" s="237">
        <v>2986740.91</v>
      </c>
    </row>
    <row r="397" spans="1:8" x14ac:dyDescent="0.25">
      <c r="A397" s="236" t="s">
        <v>571</v>
      </c>
      <c r="B397" s="239" t="s">
        <v>607</v>
      </c>
      <c r="C397" s="66" t="s">
        <v>1213</v>
      </c>
      <c r="D397" s="66" t="s">
        <v>457</v>
      </c>
      <c r="E397" s="66" t="s">
        <v>1214</v>
      </c>
      <c r="F397" s="75">
        <v>85000</v>
      </c>
      <c r="G397" s="75"/>
      <c r="H397" s="237">
        <v>3071740.91</v>
      </c>
    </row>
    <row r="398" spans="1:8" x14ac:dyDescent="0.25">
      <c r="A398" s="236" t="s">
        <v>571</v>
      </c>
      <c r="B398" s="239" t="s">
        <v>895</v>
      </c>
      <c r="C398" s="66" t="s">
        <v>1215</v>
      </c>
      <c r="D398" s="66" t="s">
        <v>457</v>
      </c>
      <c r="E398" s="66" t="s">
        <v>1216</v>
      </c>
      <c r="F398" s="75">
        <v>25000</v>
      </c>
      <c r="G398" s="75"/>
      <c r="H398" s="237">
        <v>3096740.91</v>
      </c>
    </row>
    <row r="399" spans="1:8" x14ac:dyDescent="0.25">
      <c r="A399" s="236" t="s">
        <v>571</v>
      </c>
      <c r="B399" s="239" t="s">
        <v>895</v>
      </c>
      <c r="C399" s="66" t="s">
        <v>1217</v>
      </c>
      <c r="D399" s="66" t="s">
        <v>1218</v>
      </c>
      <c r="E399" s="66" t="s">
        <v>1219</v>
      </c>
      <c r="F399" s="75">
        <v>200000</v>
      </c>
      <c r="G399" s="75"/>
      <c r="H399" s="237">
        <v>3296740.91</v>
      </c>
    </row>
    <row r="400" spans="1:8" x14ac:dyDescent="0.25">
      <c r="A400" s="236" t="s">
        <v>571</v>
      </c>
      <c r="B400" s="239" t="s">
        <v>742</v>
      </c>
      <c r="C400" s="66" t="s">
        <v>1220</v>
      </c>
      <c r="D400" s="66" t="s">
        <v>466</v>
      </c>
      <c r="E400" s="66" t="s">
        <v>1221</v>
      </c>
      <c r="F400" s="75">
        <v>30000</v>
      </c>
      <c r="G400" s="75"/>
      <c r="H400" s="237">
        <v>3326740.91</v>
      </c>
    </row>
    <row r="401" spans="1:8" x14ac:dyDescent="0.25">
      <c r="A401" s="236" t="s">
        <v>571</v>
      </c>
      <c r="B401" s="239">
        <v>43776</v>
      </c>
      <c r="C401" s="66" t="s">
        <v>1222</v>
      </c>
      <c r="D401" s="66" t="s">
        <v>457</v>
      </c>
      <c r="E401" s="66" t="s">
        <v>1223</v>
      </c>
      <c r="F401" s="75">
        <v>96050</v>
      </c>
      <c r="G401" s="75"/>
      <c r="H401" s="237">
        <v>3422790.91</v>
      </c>
    </row>
    <row r="402" spans="1:8" x14ac:dyDescent="0.25">
      <c r="A402" s="236" t="s">
        <v>399</v>
      </c>
      <c r="B402" s="239" t="s">
        <v>1224</v>
      </c>
      <c r="C402" s="66" t="s">
        <v>1225</v>
      </c>
      <c r="D402" s="66" t="s">
        <v>1226</v>
      </c>
      <c r="E402" s="66" t="s">
        <v>1227</v>
      </c>
      <c r="F402" s="75">
        <v>200000</v>
      </c>
      <c r="G402" s="75"/>
      <c r="H402" s="237">
        <v>3622790.91</v>
      </c>
    </row>
    <row r="403" spans="1:8" x14ac:dyDescent="0.25">
      <c r="A403" s="236" t="s">
        <v>399</v>
      </c>
      <c r="B403" s="239">
        <v>43473</v>
      </c>
      <c r="C403" s="66" t="s">
        <v>1228</v>
      </c>
      <c r="D403" s="66" t="s">
        <v>886</v>
      </c>
      <c r="E403" s="66" t="s">
        <v>1229</v>
      </c>
      <c r="F403" s="75">
        <v>139030.56</v>
      </c>
      <c r="G403" s="75"/>
      <c r="H403" s="237">
        <v>3761821.47</v>
      </c>
    </row>
    <row r="404" spans="1:8" x14ac:dyDescent="0.25">
      <c r="A404" s="236" t="s">
        <v>571</v>
      </c>
      <c r="B404" s="239">
        <v>43807</v>
      </c>
      <c r="C404" s="66" t="s">
        <v>1230</v>
      </c>
      <c r="D404" s="66" t="s">
        <v>535</v>
      </c>
      <c r="E404" s="66" t="s">
        <v>1231</v>
      </c>
      <c r="F404" s="75">
        <v>325440</v>
      </c>
      <c r="G404" s="75"/>
      <c r="H404" s="237">
        <v>4087261.47</v>
      </c>
    </row>
    <row r="405" spans="1:8" x14ac:dyDescent="0.25">
      <c r="A405" s="236" t="s">
        <v>571</v>
      </c>
      <c r="B405" s="239">
        <v>43807</v>
      </c>
      <c r="C405" s="66" t="s">
        <v>614</v>
      </c>
      <c r="D405" s="66" t="s">
        <v>466</v>
      </c>
      <c r="E405" s="66" t="s">
        <v>1232</v>
      </c>
      <c r="F405" s="75">
        <v>33900</v>
      </c>
      <c r="G405" s="75"/>
      <c r="H405" s="237">
        <v>4121161.47</v>
      </c>
    </row>
    <row r="406" spans="1:8" x14ac:dyDescent="0.25">
      <c r="A406" s="236" t="s">
        <v>571</v>
      </c>
      <c r="B406" s="239" t="s">
        <v>694</v>
      </c>
      <c r="C406" s="66" t="s">
        <v>1233</v>
      </c>
      <c r="D406" s="66" t="s">
        <v>542</v>
      </c>
      <c r="E406" s="66" t="s">
        <v>1234</v>
      </c>
      <c r="F406" s="75">
        <v>158446.07999999999</v>
      </c>
      <c r="G406" s="75"/>
      <c r="H406" s="237">
        <v>4279607.55</v>
      </c>
    </row>
    <row r="407" spans="1:8" x14ac:dyDescent="0.25">
      <c r="A407" s="236" t="s">
        <v>571</v>
      </c>
      <c r="B407" s="239" t="s">
        <v>694</v>
      </c>
      <c r="C407" s="66" t="s">
        <v>1235</v>
      </c>
      <c r="D407" s="66" t="s">
        <v>542</v>
      </c>
      <c r="E407" s="66" t="s">
        <v>1236</v>
      </c>
      <c r="F407" s="75">
        <v>100627.2</v>
      </c>
      <c r="G407" s="75"/>
      <c r="H407" s="237">
        <v>4380234.75</v>
      </c>
    </row>
    <row r="408" spans="1:8" x14ac:dyDescent="0.25">
      <c r="A408" s="236" t="s">
        <v>571</v>
      </c>
      <c r="B408" s="239" t="s">
        <v>694</v>
      </c>
      <c r="C408" s="66" t="s">
        <v>1237</v>
      </c>
      <c r="D408" s="66" t="s">
        <v>457</v>
      </c>
      <c r="E408" s="66" t="s">
        <v>1238</v>
      </c>
      <c r="F408" s="75">
        <v>28250</v>
      </c>
      <c r="G408" s="75"/>
      <c r="H408" s="237">
        <v>4408484.75</v>
      </c>
    </row>
    <row r="409" spans="1:8" x14ac:dyDescent="0.25">
      <c r="A409" s="236" t="s">
        <v>571</v>
      </c>
      <c r="B409" s="239" t="s">
        <v>841</v>
      </c>
      <c r="C409" s="66" t="s">
        <v>1239</v>
      </c>
      <c r="D409" s="66" t="s">
        <v>466</v>
      </c>
      <c r="E409" s="66" t="s">
        <v>1240</v>
      </c>
      <c r="F409" s="75">
        <v>141250</v>
      </c>
      <c r="G409" s="75"/>
      <c r="H409" s="237">
        <v>4549734.75</v>
      </c>
    </row>
    <row r="410" spans="1:8" x14ac:dyDescent="0.25">
      <c r="A410" s="236" t="s">
        <v>571</v>
      </c>
      <c r="B410" s="239">
        <v>43747</v>
      </c>
      <c r="C410" s="66" t="s">
        <v>1241</v>
      </c>
      <c r="D410" s="66" t="s">
        <v>466</v>
      </c>
      <c r="E410" s="66" t="s">
        <v>1242</v>
      </c>
      <c r="F410" s="75">
        <v>45200</v>
      </c>
      <c r="G410" s="75"/>
      <c r="H410" s="237">
        <v>4594934.75</v>
      </c>
    </row>
    <row r="411" spans="1:8" x14ac:dyDescent="0.25">
      <c r="A411" s="236" t="s">
        <v>571</v>
      </c>
      <c r="B411" s="239" t="s">
        <v>873</v>
      </c>
      <c r="C411" s="66" t="s">
        <v>1243</v>
      </c>
      <c r="D411" s="66" t="s">
        <v>1039</v>
      </c>
      <c r="E411" s="66" t="s">
        <v>1244</v>
      </c>
      <c r="F411" s="75">
        <v>31640</v>
      </c>
      <c r="G411" s="75"/>
      <c r="H411" s="237">
        <v>4626574.75</v>
      </c>
    </row>
    <row r="412" spans="1:8" x14ac:dyDescent="0.25">
      <c r="A412" s="236" t="s">
        <v>571</v>
      </c>
      <c r="B412" s="239" t="s">
        <v>873</v>
      </c>
      <c r="C412" s="66" t="s">
        <v>1245</v>
      </c>
      <c r="D412" s="66" t="s">
        <v>886</v>
      </c>
      <c r="E412" s="66" t="s">
        <v>1246</v>
      </c>
      <c r="F412" s="75">
        <v>517381.8</v>
      </c>
      <c r="G412" s="75"/>
      <c r="H412" s="237">
        <v>5143956.55</v>
      </c>
    </row>
    <row r="413" spans="1:8" x14ac:dyDescent="0.25">
      <c r="A413" s="236" t="s">
        <v>571</v>
      </c>
      <c r="B413" s="239" t="s">
        <v>626</v>
      </c>
      <c r="C413" s="66" t="s">
        <v>1247</v>
      </c>
      <c r="D413" s="66" t="s">
        <v>457</v>
      </c>
      <c r="E413" s="66" t="s">
        <v>458</v>
      </c>
      <c r="F413" s="75">
        <v>28250</v>
      </c>
      <c r="G413" s="75"/>
      <c r="H413" s="237">
        <v>5172206.55</v>
      </c>
    </row>
    <row r="414" spans="1:8" x14ac:dyDescent="0.25">
      <c r="A414" s="236" t="s">
        <v>399</v>
      </c>
      <c r="B414" s="239" t="s">
        <v>439</v>
      </c>
      <c r="C414" s="66" t="s">
        <v>471</v>
      </c>
      <c r="D414" s="66" t="s">
        <v>472</v>
      </c>
      <c r="E414" s="66" t="s">
        <v>1248</v>
      </c>
      <c r="F414" s="75">
        <v>460236</v>
      </c>
      <c r="G414" s="75"/>
      <c r="H414" s="237">
        <v>5632442.5499999998</v>
      </c>
    </row>
    <row r="415" spans="1:8" x14ac:dyDescent="0.25">
      <c r="A415" s="236" t="s">
        <v>399</v>
      </c>
      <c r="B415" s="239" t="s">
        <v>506</v>
      </c>
      <c r="C415" s="66" t="s">
        <v>507</v>
      </c>
      <c r="D415" s="66" t="s">
        <v>508</v>
      </c>
      <c r="E415" s="66" t="s">
        <v>509</v>
      </c>
      <c r="F415" s="75">
        <v>30000</v>
      </c>
      <c r="G415" s="75"/>
      <c r="H415" s="237">
        <v>5662442.5499999998</v>
      </c>
    </row>
    <row r="416" spans="1:8" ht="15.75" thickBot="1" x14ac:dyDescent="0.3">
      <c r="A416" s="236" t="s">
        <v>571</v>
      </c>
      <c r="B416" s="239" t="s">
        <v>514</v>
      </c>
      <c r="C416" s="66" t="s">
        <v>1249</v>
      </c>
      <c r="D416" s="66" t="s">
        <v>457</v>
      </c>
      <c r="E416" s="66" t="s">
        <v>527</v>
      </c>
      <c r="F416" s="234">
        <v>96050</v>
      </c>
      <c r="G416" s="234"/>
      <c r="H416" s="326">
        <v>5758492.5499999998</v>
      </c>
    </row>
    <row r="417" spans="1:8" ht="15.75" thickBot="1" x14ac:dyDescent="0.3">
      <c r="A417" s="367" t="s">
        <v>1250</v>
      </c>
      <c r="B417" s="377"/>
      <c r="C417" s="368"/>
      <c r="D417" s="368"/>
      <c r="E417" s="368"/>
      <c r="F417" s="369">
        <f>ROUND(SUM(F373:F416),5)</f>
        <v>5758492.5499999998</v>
      </c>
      <c r="G417" s="369">
        <f>ROUND(SUM(G373:G416),5)</f>
        <v>0</v>
      </c>
      <c r="H417" s="370">
        <f>H416</f>
        <v>5758492.5499999998</v>
      </c>
    </row>
    <row r="418" spans="1:8" x14ac:dyDescent="0.25">
      <c r="A418" s="238" t="s">
        <v>120</v>
      </c>
      <c r="B418" s="376"/>
      <c r="C418" s="362"/>
      <c r="D418" s="362"/>
      <c r="E418" s="362"/>
      <c r="F418" s="374"/>
      <c r="G418" s="374"/>
      <c r="H418" s="375"/>
    </row>
    <row r="419" spans="1:8" x14ac:dyDescent="0.25">
      <c r="A419" s="236" t="s">
        <v>571</v>
      </c>
      <c r="B419" s="239">
        <v>43382</v>
      </c>
      <c r="C419" s="66" t="s">
        <v>1251</v>
      </c>
      <c r="D419" s="66" t="s">
        <v>1252</v>
      </c>
      <c r="E419" s="66" t="s">
        <v>1253</v>
      </c>
      <c r="F419" s="75">
        <v>205000</v>
      </c>
      <c r="G419" s="75"/>
      <c r="H419" s="237">
        <v>205000</v>
      </c>
    </row>
    <row r="420" spans="1:8" x14ac:dyDescent="0.25">
      <c r="A420" s="236" t="s">
        <v>571</v>
      </c>
      <c r="B420" s="239" t="s">
        <v>577</v>
      </c>
      <c r="C420" s="66" t="s">
        <v>659</v>
      </c>
      <c r="D420" s="66" t="s">
        <v>1252</v>
      </c>
      <c r="E420" s="66" t="s">
        <v>1254</v>
      </c>
      <c r="F420" s="75">
        <v>35000</v>
      </c>
      <c r="G420" s="75"/>
      <c r="H420" s="237">
        <v>240000</v>
      </c>
    </row>
    <row r="421" spans="1:8" ht="15.75" thickBot="1" x14ac:dyDescent="0.3">
      <c r="A421" s="242" t="s">
        <v>571</v>
      </c>
      <c r="B421" s="243" t="s">
        <v>873</v>
      </c>
      <c r="C421" s="244" t="s">
        <v>1255</v>
      </c>
      <c r="D421" s="244" t="s">
        <v>1252</v>
      </c>
      <c r="E421" s="244" t="s">
        <v>1256</v>
      </c>
      <c r="F421" s="234">
        <v>95485</v>
      </c>
      <c r="G421" s="234"/>
      <c r="H421" s="326">
        <v>335485</v>
      </c>
    </row>
    <row r="422" spans="1:8" x14ac:dyDescent="0.25">
      <c r="A422" s="236" t="s">
        <v>399</v>
      </c>
      <c r="B422" s="239" t="s">
        <v>439</v>
      </c>
      <c r="C422" s="66" t="s">
        <v>471</v>
      </c>
      <c r="D422" s="66" t="s">
        <v>472</v>
      </c>
      <c r="E422" s="66" t="s">
        <v>1257</v>
      </c>
      <c r="F422" s="75">
        <v>9300</v>
      </c>
      <c r="G422" s="75"/>
      <c r="H422" s="237">
        <v>344785</v>
      </c>
    </row>
    <row r="423" spans="1:8" ht="15.75" thickBot="1" x14ac:dyDescent="0.3">
      <c r="A423" s="236" t="s">
        <v>359</v>
      </c>
      <c r="B423" s="239" t="s">
        <v>544</v>
      </c>
      <c r="C423" s="66"/>
      <c r="D423" s="66"/>
      <c r="E423" s="66" t="s">
        <v>1258</v>
      </c>
      <c r="F423" s="234">
        <v>379800</v>
      </c>
      <c r="G423" s="234"/>
      <c r="H423" s="326">
        <v>724585</v>
      </c>
    </row>
    <row r="424" spans="1:8" ht="15.75" thickBot="1" x14ac:dyDescent="0.3">
      <c r="A424" s="367" t="s">
        <v>1259</v>
      </c>
      <c r="B424" s="377"/>
      <c r="C424" s="368"/>
      <c r="D424" s="368"/>
      <c r="E424" s="368"/>
      <c r="F424" s="369">
        <f>ROUND(SUM(F418:F423),5)</f>
        <v>724585</v>
      </c>
      <c r="G424" s="369">
        <f>ROUND(SUM(G418:G423),5)</f>
        <v>0</v>
      </c>
      <c r="H424" s="370">
        <f>H423</f>
        <v>724585</v>
      </c>
    </row>
    <row r="425" spans="1:8" x14ac:dyDescent="0.25">
      <c r="A425" s="238" t="s">
        <v>121</v>
      </c>
      <c r="B425" s="376"/>
      <c r="C425" s="362"/>
      <c r="D425" s="362"/>
      <c r="E425" s="362"/>
      <c r="F425" s="374"/>
      <c r="G425" s="374"/>
      <c r="H425" s="375"/>
    </row>
    <row r="426" spans="1:8" x14ac:dyDescent="0.25">
      <c r="A426" s="236" t="s">
        <v>399</v>
      </c>
      <c r="B426" s="239" t="s">
        <v>585</v>
      </c>
      <c r="C426" s="66" t="s">
        <v>1047</v>
      </c>
      <c r="D426" s="66" t="s">
        <v>472</v>
      </c>
      <c r="E426" s="66" t="s">
        <v>1260</v>
      </c>
      <c r="F426" s="75">
        <v>34500</v>
      </c>
      <c r="G426" s="75"/>
      <c r="H426" s="237">
        <v>34500</v>
      </c>
    </row>
    <row r="427" spans="1:8" ht="15.75" thickBot="1" x14ac:dyDescent="0.3">
      <c r="A427" s="236" t="s">
        <v>399</v>
      </c>
      <c r="B427" s="239" t="s">
        <v>585</v>
      </c>
      <c r="C427" s="66" t="s">
        <v>1047</v>
      </c>
      <c r="D427" s="66" t="s">
        <v>472</v>
      </c>
      <c r="E427" s="66" t="s">
        <v>1261</v>
      </c>
      <c r="F427" s="234">
        <v>155000</v>
      </c>
      <c r="G427" s="234"/>
      <c r="H427" s="326">
        <v>189500</v>
      </c>
    </row>
    <row r="428" spans="1:8" ht="15.75" thickBot="1" x14ac:dyDescent="0.3">
      <c r="A428" s="367" t="s">
        <v>1262</v>
      </c>
      <c r="B428" s="377"/>
      <c r="C428" s="368"/>
      <c r="D428" s="368"/>
      <c r="E428" s="368"/>
      <c r="F428" s="369">
        <f>ROUND(SUM(F425:F427),5)</f>
        <v>189500</v>
      </c>
      <c r="G428" s="369">
        <f>ROUND(SUM(G425:G427),5)</f>
        <v>0</v>
      </c>
      <c r="H428" s="370">
        <f>H427</f>
        <v>189500</v>
      </c>
    </row>
    <row r="429" spans="1:8" x14ac:dyDescent="0.25">
      <c r="A429" s="238" t="s">
        <v>122</v>
      </c>
      <c r="B429" s="376"/>
      <c r="C429" s="362"/>
      <c r="D429" s="362"/>
      <c r="E429" s="362"/>
      <c r="F429" s="374"/>
      <c r="G429" s="374"/>
      <c r="H429" s="375"/>
    </row>
    <row r="430" spans="1:8" x14ac:dyDescent="0.25">
      <c r="A430" s="236" t="s">
        <v>399</v>
      </c>
      <c r="B430" s="239">
        <v>43142</v>
      </c>
      <c r="C430" s="66" t="s">
        <v>1263</v>
      </c>
      <c r="D430" s="66" t="s">
        <v>1169</v>
      </c>
      <c r="E430" s="66" t="s">
        <v>1264</v>
      </c>
      <c r="F430" s="75">
        <v>340000</v>
      </c>
      <c r="G430" s="75"/>
      <c r="H430" s="237">
        <v>340000</v>
      </c>
    </row>
    <row r="431" spans="1:8" x14ac:dyDescent="0.25">
      <c r="A431" s="236" t="s">
        <v>399</v>
      </c>
      <c r="B431" s="239" t="s">
        <v>1265</v>
      </c>
      <c r="C431" s="66" t="s">
        <v>1266</v>
      </c>
      <c r="D431" s="66" t="s">
        <v>1169</v>
      </c>
      <c r="E431" s="66" t="s">
        <v>1267</v>
      </c>
      <c r="F431" s="75">
        <v>250000</v>
      </c>
      <c r="G431" s="75"/>
      <c r="H431" s="237">
        <v>590000</v>
      </c>
    </row>
    <row r="432" spans="1:8" x14ac:dyDescent="0.25">
      <c r="A432" s="236" t="s">
        <v>571</v>
      </c>
      <c r="B432" s="239" t="s">
        <v>834</v>
      </c>
      <c r="C432" s="66" t="s">
        <v>670</v>
      </c>
      <c r="D432" s="66" t="s">
        <v>1268</v>
      </c>
      <c r="E432" s="66" t="s">
        <v>1269</v>
      </c>
      <c r="F432" s="75">
        <v>447783</v>
      </c>
      <c r="G432" s="75"/>
      <c r="H432" s="237">
        <v>1037783</v>
      </c>
    </row>
    <row r="433" spans="1:8" x14ac:dyDescent="0.25">
      <c r="A433" s="236" t="s">
        <v>399</v>
      </c>
      <c r="B433" s="239" t="s">
        <v>1270</v>
      </c>
      <c r="C433" s="66" t="s">
        <v>1271</v>
      </c>
      <c r="D433" s="66" t="s">
        <v>1169</v>
      </c>
      <c r="E433" s="66" t="s">
        <v>1272</v>
      </c>
      <c r="F433" s="75">
        <v>35000</v>
      </c>
      <c r="G433" s="75"/>
      <c r="H433" s="237">
        <v>1072783</v>
      </c>
    </row>
    <row r="434" spans="1:8" ht="15.75" thickBot="1" x14ac:dyDescent="0.3">
      <c r="A434" s="236" t="s">
        <v>571</v>
      </c>
      <c r="B434" s="239" t="s">
        <v>694</v>
      </c>
      <c r="C434" s="66" t="s">
        <v>684</v>
      </c>
      <c r="D434" s="66" t="s">
        <v>1268</v>
      </c>
      <c r="E434" s="66" t="s">
        <v>1273</v>
      </c>
      <c r="F434" s="234">
        <v>93886.05</v>
      </c>
      <c r="G434" s="234"/>
      <c r="H434" s="326">
        <v>1166669.05</v>
      </c>
    </row>
    <row r="435" spans="1:8" ht="15.75" thickBot="1" x14ac:dyDescent="0.3">
      <c r="A435" s="367" t="s">
        <v>1274</v>
      </c>
      <c r="B435" s="377"/>
      <c r="C435" s="368"/>
      <c r="D435" s="368"/>
      <c r="E435" s="368"/>
      <c r="F435" s="369">
        <f>ROUND(SUM(F429:F434),5)</f>
        <v>1166669.05</v>
      </c>
      <c r="G435" s="369">
        <f>ROUND(SUM(G429:G434),5)</f>
        <v>0</v>
      </c>
      <c r="H435" s="370">
        <f>H434</f>
        <v>1166669.05</v>
      </c>
    </row>
    <row r="436" spans="1:8" x14ac:dyDescent="0.25">
      <c r="A436" s="238" t="s">
        <v>123</v>
      </c>
      <c r="B436" s="376"/>
      <c r="C436" s="362"/>
      <c r="D436" s="362"/>
      <c r="E436" s="362"/>
      <c r="F436" s="374"/>
      <c r="G436" s="374"/>
      <c r="H436" s="375"/>
    </row>
    <row r="437" spans="1:8" x14ac:dyDescent="0.25">
      <c r="A437" s="236" t="s">
        <v>571</v>
      </c>
      <c r="B437" s="239" t="s">
        <v>572</v>
      </c>
      <c r="C437" s="66"/>
      <c r="D437" s="66" t="s">
        <v>472</v>
      </c>
      <c r="E437" s="66" t="s">
        <v>1275</v>
      </c>
      <c r="F437" s="75">
        <v>8000</v>
      </c>
      <c r="G437" s="75"/>
      <c r="H437" s="237">
        <v>8000</v>
      </c>
    </row>
    <row r="438" spans="1:8" x14ac:dyDescent="0.25">
      <c r="A438" s="236" t="s">
        <v>399</v>
      </c>
      <c r="B438" s="239" t="s">
        <v>936</v>
      </c>
      <c r="C438" s="66" t="s">
        <v>1276</v>
      </c>
      <c r="D438" s="66" t="s">
        <v>1277</v>
      </c>
      <c r="E438" s="66" t="s">
        <v>1278</v>
      </c>
      <c r="F438" s="75">
        <v>25000</v>
      </c>
      <c r="G438" s="75"/>
      <c r="H438" s="237">
        <v>33000</v>
      </c>
    </row>
    <row r="439" spans="1:8" x14ac:dyDescent="0.25">
      <c r="A439" s="236" t="s">
        <v>399</v>
      </c>
      <c r="B439" s="239" t="s">
        <v>1196</v>
      </c>
      <c r="C439" s="66" t="s">
        <v>1279</v>
      </c>
      <c r="D439" s="66" t="s">
        <v>1280</v>
      </c>
      <c r="E439" s="66" t="s">
        <v>1281</v>
      </c>
      <c r="F439" s="75">
        <v>47637</v>
      </c>
      <c r="G439" s="75"/>
      <c r="H439" s="237">
        <v>80637</v>
      </c>
    </row>
    <row r="440" spans="1:8" x14ac:dyDescent="0.25">
      <c r="A440" s="236" t="s">
        <v>399</v>
      </c>
      <c r="B440" s="239">
        <v>43621</v>
      </c>
      <c r="C440" s="66" t="s">
        <v>1282</v>
      </c>
      <c r="D440" s="66" t="s">
        <v>1283</v>
      </c>
      <c r="E440" s="66" t="s">
        <v>1284</v>
      </c>
      <c r="F440" s="75">
        <v>66895.960000000006</v>
      </c>
      <c r="G440" s="75"/>
      <c r="H440" s="237">
        <v>147532.96</v>
      </c>
    </row>
    <row r="441" spans="1:8" ht="15.75" thickBot="1" x14ac:dyDescent="0.3">
      <c r="A441" s="236" t="s">
        <v>399</v>
      </c>
      <c r="B441" s="239" t="s">
        <v>439</v>
      </c>
      <c r="C441" s="66" t="s">
        <v>471</v>
      </c>
      <c r="D441" s="66" t="s">
        <v>472</v>
      </c>
      <c r="E441" s="66" t="s">
        <v>1285</v>
      </c>
      <c r="F441" s="234">
        <v>5600</v>
      </c>
      <c r="G441" s="234"/>
      <c r="H441" s="326">
        <v>153132.96</v>
      </c>
    </row>
    <row r="442" spans="1:8" ht="15.75" thickBot="1" x14ac:dyDescent="0.3">
      <c r="A442" s="367" t="s">
        <v>1286</v>
      </c>
      <c r="B442" s="377"/>
      <c r="C442" s="368"/>
      <c r="D442" s="368"/>
      <c r="E442" s="368"/>
      <c r="F442" s="369">
        <f>ROUND(SUM(F436:F441),5)</f>
        <v>153132.96</v>
      </c>
      <c r="G442" s="369">
        <f>ROUND(SUM(G436:G441),5)</f>
        <v>0</v>
      </c>
      <c r="H442" s="370">
        <f>H441</f>
        <v>153132.96</v>
      </c>
    </row>
    <row r="443" spans="1:8" x14ac:dyDescent="0.25">
      <c r="A443" s="238" t="s">
        <v>124</v>
      </c>
      <c r="B443" s="376"/>
      <c r="C443" s="362"/>
      <c r="D443" s="362"/>
      <c r="E443" s="362"/>
      <c r="F443" s="374"/>
      <c r="G443" s="374"/>
      <c r="H443" s="375"/>
    </row>
    <row r="444" spans="1:8" x14ac:dyDescent="0.25">
      <c r="A444" s="236" t="s">
        <v>571</v>
      </c>
      <c r="B444" s="239">
        <v>43323</v>
      </c>
      <c r="C444" s="66" t="s">
        <v>612</v>
      </c>
      <c r="D444" s="66" t="s">
        <v>535</v>
      </c>
      <c r="E444" s="66" t="s">
        <v>1287</v>
      </c>
      <c r="F444" s="75">
        <v>172607.5</v>
      </c>
      <c r="G444" s="75"/>
      <c r="H444" s="237">
        <v>172607.5</v>
      </c>
    </row>
    <row r="445" spans="1:8" x14ac:dyDescent="0.25">
      <c r="A445" s="236" t="s">
        <v>399</v>
      </c>
      <c r="B445" s="239" t="s">
        <v>1288</v>
      </c>
      <c r="C445" s="66" t="s">
        <v>1289</v>
      </c>
      <c r="D445" s="66" t="s">
        <v>472</v>
      </c>
      <c r="E445" s="66" t="s">
        <v>1290</v>
      </c>
      <c r="F445" s="75">
        <v>238955</v>
      </c>
      <c r="G445" s="75"/>
      <c r="H445" s="237">
        <v>411562.5</v>
      </c>
    </row>
    <row r="446" spans="1:8" x14ac:dyDescent="0.25">
      <c r="A446" s="236" t="s">
        <v>571</v>
      </c>
      <c r="B446" s="239" t="s">
        <v>582</v>
      </c>
      <c r="C446" s="66" t="s">
        <v>1291</v>
      </c>
      <c r="D446" s="66" t="s">
        <v>466</v>
      </c>
      <c r="E446" s="66" t="s">
        <v>1292</v>
      </c>
      <c r="F446" s="75">
        <v>70000</v>
      </c>
      <c r="G446" s="75"/>
      <c r="H446" s="237">
        <v>481562.5</v>
      </c>
    </row>
    <row r="447" spans="1:8" x14ac:dyDescent="0.25">
      <c r="A447" s="236" t="s">
        <v>571</v>
      </c>
      <c r="B447" s="239" t="s">
        <v>582</v>
      </c>
      <c r="C447" s="66" t="s">
        <v>1293</v>
      </c>
      <c r="D447" s="66" t="s">
        <v>466</v>
      </c>
      <c r="E447" s="66" t="s">
        <v>1294</v>
      </c>
      <c r="F447" s="75">
        <v>30000</v>
      </c>
      <c r="G447" s="75"/>
      <c r="H447" s="237">
        <v>511562.5</v>
      </c>
    </row>
    <row r="448" spans="1:8" x14ac:dyDescent="0.25">
      <c r="A448" s="236" t="s">
        <v>399</v>
      </c>
      <c r="B448" s="239" t="s">
        <v>1295</v>
      </c>
      <c r="C448" s="66" t="s">
        <v>1296</v>
      </c>
      <c r="D448" s="66" t="s">
        <v>466</v>
      </c>
      <c r="E448" s="66" t="s">
        <v>1297</v>
      </c>
      <c r="F448" s="75">
        <v>120000</v>
      </c>
      <c r="G448" s="75"/>
      <c r="H448" s="237">
        <v>631562.5</v>
      </c>
    </row>
    <row r="449" spans="1:8" x14ac:dyDescent="0.25">
      <c r="A449" s="236" t="s">
        <v>399</v>
      </c>
      <c r="B449" s="239" t="s">
        <v>585</v>
      </c>
      <c r="C449" s="66" t="s">
        <v>1047</v>
      </c>
      <c r="D449" s="66" t="s">
        <v>472</v>
      </c>
      <c r="E449" s="66" t="s">
        <v>1298</v>
      </c>
      <c r="F449" s="75">
        <v>84440</v>
      </c>
      <c r="G449" s="75"/>
      <c r="H449" s="237">
        <v>716002.5</v>
      </c>
    </row>
    <row r="450" spans="1:8" x14ac:dyDescent="0.25">
      <c r="A450" s="236" t="s">
        <v>399</v>
      </c>
      <c r="B450" s="239" t="s">
        <v>936</v>
      </c>
      <c r="C450" s="66" t="s">
        <v>1299</v>
      </c>
      <c r="D450" s="66" t="s">
        <v>1300</v>
      </c>
      <c r="E450" s="66" t="s">
        <v>1301</v>
      </c>
      <c r="F450" s="75">
        <v>50850</v>
      </c>
      <c r="G450" s="75"/>
      <c r="H450" s="237">
        <v>766852.5</v>
      </c>
    </row>
    <row r="451" spans="1:8" x14ac:dyDescent="0.25">
      <c r="A451" s="236" t="s">
        <v>399</v>
      </c>
      <c r="B451" s="239" t="s">
        <v>1302</v>
      </c>
      <c r="C451" s="66" t="s">
        <v>1303</v>
      </c>
      <c r="D451" s="66" t="s">
        <v>466</v>
      </c>
      <c r="E451" s="66" t="s">
        <v>1304</v>
      </c>
      <c r="F451" s="75">
        <v>290000</v>
      </c>
      <c r="G451" s="75"/>
      <c r="H451" s="237">
        <v>1056852.5</v>
      </c>
    </row>
    <row r="452" spans="1:8" x14ac:dyDescent="0.25">
      <c r="A452" s="236" t="s">
        <v>571</v>
      </c>
      <c r="B452" s="239">
        <v>43801</v>
      </c>
      <c r="C452" s="66" t="s">
        <v>902</v>
      </c>
      <c r="D452" s="66" t="s">
        <v>1039</v>
      </c>
      <c r="E452" s="66" t="s">
        <v>1305</v>
      </c>
      <c r="F452" s="75">
        <v>85000</v>
      </c>
      <c r="G452" s="75"/>
      <c r="H452" s="237">
        <v>1141852.5</v>
      </c>
    </row>
    <row r="453" spans="1:8" x14ac:dyDescent="0.25">
      <c r="A453" s="236" t="s">
        <v>571</v>
      </c>
      <c r="B453" s="239" t="s">
        <v>943</v>
      </c>
      <c r="C453" s="66" t="s">
        <v>680</v>
      </c>
      <c r="D453" s="66" t="s">
        <v>1039</v>
      </c>
      <c r="E453" s="66" t="s">
        <v>1306</v>
      </c>
      <c r="F453" s="75">
        <v>163850</v>
      </c>
      <c r="G453" s="75"/>
      <c r="H453" s="237">
        <v>1305702.5</v>
      </c>
    </row>
    <row r="454" spans="1:8" x14ac:dyDescent="0.25">
      <c r="A454" s="236" t="s">
        <v>571</v>
      </c>
      <c r="B454" s="239" t="s">
        <v>834</v>
      </c>
      <c r="C454" s="66" t="s">
        <v>1307</v>
      </c>
      <c r="D454" s="66" t="s">
        <v>535</v>
      </c>
      <c r="E454" s="66" t="s">
        <v>1308</v>
      </c>
      <c r="F454" s="75">
        <v>163916.79999999999</v>
      </c>
      <c r="G454" s="75"/>
      <c r="H454" s="237">
        <v>1469619.3</v>
      </c>
    </row>
    <row r="455" spans="1:8" x14ac:dyDescent="0.25">
      <c r="A455" s="236" t="s">
        <v>571</v>
      </c>
      <c r="B455" s="239">
        <v>43681</v>
      </c>
      <c r="C455" s="66" t="s">
        <v>597</v>
      </c>
      <c r="D455" s="66" t="s">
        <v>466</v>
      </c>
      <c r="E455" s="66" t="s">
        <v>1309</v>
      </c>
      <c r="F455" s="75">
        <v>30000</v>
      </c>
      <c r="G455" s="75"/>
      <c r="H455" s="237">
        <v>1499619.3</v>
      </c>
    </row>
    <row r="456" spans="1:8" x14ac:dyDescent="0.25">
      <c r="A456" s="236" t="s">
        <v>571</v>
      </c>
      <c r="B456" s="239">
        <v>43712</v>
      </c>
      <c r="C456" s="66" t="s">
        <v>1310</v>
      </c>
      <c r="D456" s="66" t="s">
        <v>466</v>
      </c>
      <c r="E456" s="66" t="s">
        <v>1311</v>
      </c>
      <c r="F456" s="75">
        <v>95000</v>
      </c>
      <c r="G456" s="75"/>
      <c r="H456" s="237">
        <v>1594619.3</v>
      </c>
    </row>
    <row r="457" spans="1:8" x14ac:dyDescent="0.25">
      <c r="A457" s="236" t="s">
        <v>399</v>
      </c>
      <c r="B457" s="239" t="s">
        <v>1270</v>
      </c>
      <c r="C457" s="66" t="s">
        <v>1312</v>
      </c>
      <c r="D457" s="66" t="s">
        <v>1169</v>
      </c>
      <c r="E457" s="66" t="s">
        <v>1313</v>
      </c>
      <c r="F457" s="75">
        <v>80000</v>
      </c>
      <c r="G457" s="75"/>
      <c r="H457" s="237">
        <v>1674619.3</v>
      </c>
    </row>
    <row r="458" spans="1:8" x14ac:dyDescent="0.25">
      <c r="A458" s="236" t="s">
        <v>571</v>
      </c>
      <c r="B458" s="239" t="s">
        <v>836</v>
      </c>
      <c r="C458" s="66" t="s">
        <v>988</v>
      </c>
      <c r="D458" s="66" t="s">
        <v>1169</v>
      </c>
      <c r="E458" s="66" t="s">
        <v>1314</v>
      </c>
      <c r="F458" s="75">
        <v>135000</v>
      </c>
      <c r="G458" s="75"/>
      <c r="H458" s="237">
        <v>1809619.3</v>
      </c>
    </row>
    <row r="459" spans="1:8" x14ac:dyDescent="0.25">
      <c r="A459" s="236" t="s">
        <v>571</v>
      </c>
      <c r="B459" s="239" t="s">
        <v>836</v>
      </c>
      <c r="C459" s="66" t="s">
        <v>1315</v>
      </c>
      <c r="D459" s="66" t="s">
        <v>466</v>
      </c>
      <c r="E459" s="66" t="s">
        <v>1316</v>
      </c>
      <c r="F459" s="75">
        <v>30000</v>
      </c>
      <c r="G459" s="75"/>
      <c r="H459" s="237">
        <v>1839619.3</v>
      </c>
    </row>
    <row r="460" spans="1:8" x14ac:dyDescent="0.25">
      <c r="A460" s="236" t="s">
        <v>571</v>
      </c>
      <c r="B460" s="239" t="s">
        <v>607</v>
      </c>
      <c r="C460" s="66" t="s">
        <v>1317</v>
      </c>
      <c r="D460" s="66" t="s">
        <v>1169</v>
      </c>
      <c r="E460" s="66" t="s">
        <v>1318</v>
      </c>
      <c r="F460" s="75">
        <v>135000</v>
      </c>
      <c r="G460" s="75"/>
      <c r="H460" s="237">
        <v>1974619.3</v>
      </c>
    </row>
    <row r="461" spans="1:8" x14ac:dyDescent="0.25">
      <c r="A461" s="236" t="s">
        <v>571</v>
      </c>
      <c r="B461" s="239" t="s">
        <v>607</v>
      </c>
      <c r="C461" s="66" t="s">
        <v>695</v>
      </c>
      <c r="D461" s="66" t="s">
        <v>1039</v>
      </c>
      <c r="E461" s="66" t="s">
        <v>1319</v>
      </c>
      <c r="F461" s="75">
        <v>45200</v>
      </c>
      <c r="G461" s="75"/>
      <c r="H461" s="237">
        <v>2019819.3</v>
      </c>
    </row>
    <row r="462" spans="1:8" x14ac:dyDescent="0.25">
      <c r="A462" s="236" t="s">
        <v>571</v>
      </c>
      <c r="B462" s="239" t="s">
        <v>719</v>
      </c>
      <c r="C462" s="66" t="s">
        <v>988</v>
      </c>
      <c r="D462" s="66" t="s">
        <v>466</v>
      </c>
      <c r="E462" s="66" t="s">
        <v>1320</v>
      </c>
      <c r="F462" s="75">
        <v>34000</v>
      </c>
      <c r="G462" s="75"/>
      <c r="H462" s="237">
        <v>2053819.3</v>
      </c>
    </row>
    <row r="463" spans="1:8" ht="15.75" thickBot="1" x14ac:dyDescent="0.3">
      <c r="A463" s="242" t="s">
        <v>571</v>
      </c>
      <c r="B463" s="243" t="s">
        <v>742</v>
      </c>
      <c r="C463" s="244" t="s">
        <v>1321</v>
      </c>
      <c r="D463" s="244" t="s">
        <v>466</v>
      </c>
      <c r="E463" s="244" t="s">
        <v>1322</v>
      </c>
      <c r="F463" s="234">
        <v>70000</v>
      </c>
      <c r="G463" s="234"/>
      <c r="H463" s="326">
        <v>2123819.2999999998</v>
      </c>
    </row>
    <row r="464" spans="1:8" x14ac:dyDescent="0.25">
      <c r="A464" s="236" t="s">
        <v>571</v>
      </c>
      <c r="B464" s="239" t="s">
        <v>884</v>
      </c>
      <c r="C464" s="66" t="s">
        <v>1323</v>
      </c>
      <c r="D464" s="66" t="s">
        <v>1039</v>
      </c>
      <c r="E464" s="66" t="s">
        <v>1324</v>
      </c>
      <c r="F464" s="75">
        <v>28250</v>
      </c>
      <c r="G464" s="75"/>
      <c r="H464" s="237">
        <v>2152069.2999999998</v>
      </c>
    </row>
    <row r="465" spans="1:8" x14ac:dyDescent="0.25">
      <c r="A465" s="236" t="s">
        <v>571</v>
      </c>
      <c r="B465" s="239">
        <v>43807</v>
      </c>
      <c r="C465" s="66" t="s">
        <v>1325</v>
      </c>
      <c r="D465" s="66" t="s">
        <v>1039</v>
      </c>
      <c r="E465" s="66" t="s">
        <v>1326</v>
      </c>
      <c r="F465" s="75">
        <v>39550</v>
      </c>
      <c r="G465" s="75"/>
      <c r="H465" s="237">
        <v>2191619.2999999998</v>
      </c>
    </row>
    <row r="466" spans="1:8" x14ac:dyDescent="0.25">
      <c r="A466" s="236" t="s">
        <v>571</v>
      </c>
      <c r="B466" s="239" t="s">
        <v>694</v>
      </c>
      <c r="C466" s="66" t="s">
        <v>622</v>
      </c>
      <c r="D466" s="66" t="s">
        <v>1039</v>
      </c>
      <c r="E466" s="66" t="s">
        <v>1327</v>
      </c>
      <c r="F466" s="75">
        <v>274590</v>
      </c>
      <c r="G466" s="75"/>
      <c r="H466" s="237">
        <v>2466209.2999999998</v>
      </c>
    </row>
    <row r="467" spans="1:8" x14ac:dyDescent="0.25">
      <c r="A467" s="236" t="s">
        <v>571</v>
      </c>
      <c r="B467" s="239">
        <v>43747</v>
      </c>
      <c r="C467" s="66" t="s">
        <v>1328</v>
      </c>
      <c r="D467" s="66" t="s">
        <v>466</v>
      </c>
      <c r="E467" s="66" t="s">
        <v>1329</v>
      </c>
      <c r="F467" s="75">
        <v>101700</v>
      </c>
      <c r="G467" s="75"/>
      <c r="H467" s="237">
        <v>2567909.2999999998</v>
      </c>
    </row>
    <row r="468" spans="1:8" x14ac:dyDescent="0.25">
      <c r="A468" s="236" t="s">
        <v>571</v>
      </c>
      <c r="B468" s="239" t="s">
        <v>873</v>
      </c>
      <c r="C468" s="66" t="s">
        <v>1330</v>
      </c>
      <c r="D468" s="66" t="s">
        <v>1039</v>
      </c>
      <c r="E468" s="66" t="s">
        <v>1331</v>
      </c>
      <c r="F468" s="75">
        <v>222610</v>
      </c>
      <c r="G468" s="75"/>
      <c r="H468" s="237">
        <v>2790519.3</v>
      </c>
    </row>
    <row r="469" spans="1:8" x14ac:dyDescent="0.25">
      <c r="A469" s="236" t="s">
        <v>571</v>
      </c>
      <c r="B469" s="239" t="s">
        <v>873</v>
      </c>
      <c r="C469" s="66" t="s">
        <v>1332</v>
      </c>
      <c r="D469" s="66" t="s">
        <v>466</v>
      </c>
      <c r="E469" s="66" t="s">
        <v>1333</v>
      </c>
      <c r="F469" s="75">
        <v>90400</v>
      </c>
      <c r="G469" s="75"/>
      <c r="H469" s="237">
        <v>2880919.3</v>
      </c>
    </row>
    <row r="470" spans="1:8" x14ac:dyDescent="0.25">
      <c r="A470" s="236" t="s">
        <v>399</v>
      </c>
      <c r="B470" s="239">
        <v>43565</v>
      </c>
      <c r="C470" s="66" t="s">
        <v>555</v>
      </c>
      <c r="D470" s="66" t="s">
        <v>554</v>
      </c>
      <c r="E470" s="66" t="s">
        <v>553</v>
      </c>
      <c r="F470" s="75">
        <v>37679.85</v>
      </c>
      <c r="G470" s="75"/>
      <c r="H470" s="237">
        <v>2918599.15</v>
      </c>
    </row>
    <row r="471" spans="1:8" x14ac:dyDescent="0.25">
      <c r="A471" s="236" t="s">
        <v>571</v>
      </c>
      <c r="B471" s="239" t="s">
        <v>626</v>
      </c>
      <c r="C471" s="66" t="s">
        <v>1334</v>
      </c>
      <c r="D471" s="66" t="s">
        <v>466</v>
      </c>
      <c r="E471" s="66" t="s">
        <v>1335</v>
      </c>
      <c r="F471" s="75">
        <v>107350</v>
      </c>
      <c r="G471" s="75"/>
      <c r="H471" s="237">
        <v>3025949.15</v>
      </c>
    </row>
    <row r="472" spans="1:8" x14ac:dyDescent="0.25">
      <c r="A472" s="236" t="s">
        <v>399</v>
      </c>
      <c r="B472" s="239" t="s">
        <v>439</v>
      </c>
      <c r="C472" s="66" t="s">
        <v>471</v>
      </c>
      <c r="D472" s="66" t="s">
        <v>472</v>
      </c>
      <c r="E472" s="66" t="s">
        <v>1336</v>
      </c>
      <c r="F472" s="75">
        <v>53406</v>
      </c>
      <c r="G472" s="75"/>
      <c r="H472" s="237">
        <v>3079355.15</v>
      </c>
    </row>
    <row r="473" spans="1:8" ht="15.75" thickBot="1" x14ac:dyDescent="0.3">
      <c r="A473" s="236" t="s">
        <v>571</v>
      </c>
      <c r="B473" s="239" t="s">
        <v>514</v>
      </c>
      <c r="C473" s="66" t="s">
        <v>1337</v>
      </c>
      <c r="D473" s="66" t="s">
        <v>550</v>
      </c>
      <c r="E473" s="66" t="s">
        <v>549</v>
      </c>
      <c r="F473" s="75">
        <v>752052</v>
      </c>
      <c r="G473" s="75"/>
      <c r="H473" s="237">
        <v>3831407.15</v>
      </c>
    </row>
    <row r="474" spans="1:8" ht="15.75" thickBot="1" x14ac:dyDescent="0.3">
      <c r="A474" s="367" t="s">
        <v>1338</v>
      </c>
      <c r="B474" s="377"/>
      <c r="C474" s="368"/>
      <c r="D474" s="368"/>
      <c r="E474" s="368"/>
      <c r="F474" s="369">
        <f>ROUND(SUM(F443:F473),5)</f>
        <v>3831407.15</v>
      </c>
      <c r="G474" s="369">
        <f>ROUND(SUM(G443:G473),5)</f>
        <v>0</v>
      </c>
      <c r="H474" s="370">
        <f>H473</f>
        <v>3831407.15</v>
      </c>
    </row>
    <row r="475" spans="1:8" ht="15.75" thickBot="1" x14ac:dyDescent="0.3">
      <c r="A475" s="367" t="s">
        <v>125</v>
      </c>
      <c r="B475" s="377"/>
      <c r="C475" s="368"/>
      <c r="D475" s="368"/>
      <c r="E475" s="368"/>
      <c r="F475" s="369">
        <f>ROUND(F291+F372+F417+F424+F428+F435+F442+F474,5)</f>
        <v>21406262.030000001</v>
      </c>
      <c r="G475" s="369">
        <f>ROUND(G291+G372+G417+G424+G428+G435+G442+G474,5)</f>
        <v>0</v>
      </c>
      <c r="H475" s="370">
        <f>ROUND(H291+H372+H417+H424+H428+H435+H442+H474,5)</f>
        <v>21406262.030000001</v>
      </c>
    </row>
    <row r="476" spans="1:8" x14ac:dyDescent="0.25">
      <c r="A476" s="238" t="s">
        <v>126</v>
      </c>
      <c r="B476" s="376"/>
      <c r="C476" s="362"/>
      <c r="D476" s="362"/>
      <c r="E476" s="362"/>
      <c r="F476" s="374"/>
      <c r="G476" s="374"/>
      <c r="H476" s="375"/>
    </row>
    <row r="477" spans="1:8" x14ac:dyDescent="0.25">
      <c r="A477" s="236" t="s">
        <v>571</v>
      </c>
      <c r="B477" s="239">
        <v>43323</v>
      </c>
      <c r="C477" s="66" t="s">
        <v>1255</v>
      </c>
      <c r="D477" s="66" t="s">
        <v>535</v>
      </c>
      <c r="E477" s="66" t="s">
        <v>1339</v>
      </c>
      <c r="F477" s="75">
        <v>2216860.75</v>
      </c>
      <c r="G477" s="75"/>
      <c r="H477" s="237">
        <v>2216860.75</v>
      </c>
    </row>
    <row r="478" spans="1:8" x14ac:dyDescent="0.25">
      <c r="A478" s="236" t="s">
        <v>571</v>
      </c>
      <c r="B478" s="239" t="s">
        <v>836</v>
      </c>
      <c r="C478" s="66" t="s">
        <v>1340</v>
      </c>
      <c r="D478" s="66" t="s">
        <v>535</v>
      </c>
      <c r="E478" s="66" t="s">
        <v>1341</v>
      </c>
      <c r="F478" s="75">
        <v>595317.78</v>
      </c>
      <c r="G478" s="75"/>
      <c r="H478" s="237">
        <v>2812178.53</v>
      </c>
    </row>
    <row r="479" spans="1:8" x14ac:dyDescent="0.25">
      <c r="A479" s="236" t="s">
        <v>571</v>
      </c>
      <c r="B479" s="239">
        <v>43775</v>
      </c>
      <c r="C479" s="66" t="s">
        <v>1342</v>
      </c>
      <c r="D479" s="66" t="s">
        <v>466</v>
      </c>
      <c r="E479" s="66" t="s">
        <v>1343</v>
      </c>
      <c r="F479" s="75">
        <v>30000</v>
      </c>
      <c r="G479" s="75"/>
      <c r="H479" s="237">
        <v>2842178.53</v>
      </c>
    </row>
    <row r="480" spans="1:8" x14ac:dyDescent="0.25">
      <c r="A480" s="236" t="s">
        <v>399</v>
      </c>
      <c r="B480" s="239" t="s">
        <v>721</v>
      </c>
      <c r="C480" s="66" t="s">
        <v>1344</v>
      </c>
      <c r="D480" s="66" t="s">
        <v>466</v>
      </c>
      <c r="E480" s="66" t="s">
        <v>1345</v>
      </c>
      <c r="F480" s="75">
        <v>880000</v>
      </c>
      <c r="G480" s="75"/>
      <c r="H480" s="237">
        <v>3722178.53</v>
      </c>
    </row>
    <row r="481" spans="1:8" x14ac:dyDescent="0.25">
      <c r="A481" s="236" t="s">
        <v>571</v>
      </c>
      <c r="B481" s="239" t="s">
        <v>742</v>
      </c>
      <c r="C481" s="66" t="s">
        <v>1346</v>
      </c>
      <c r="D481" s="66" t="s">
        <v>529</v>
      </c>
      <c r="E481" s="66" t="s">
        <v>1347</v>
      </c>
      <c r="F481" s="75">
        <v>490000</v>
      </c>
      <c r="G481" s="75"/>
      <c r="H481" s="237">
        <v>4212178.53</v>
      </c>
    </row>
    <row r="482" spans="1:8" x14ac:dyDescent="0.25">
      <c r="A482" s="236" t="s">
        <v>571</v>
      </c>
      <c r="B482" s="239" t="s">
        <v>742</v>
      </c>
      <c r="C482" s="66" t="s">
        <v>1348</v>
      </c>
      <c r="D482" s="66" t="s">
        <v>1039</v>
      </c>
      <c r="E482" s="66" t="s">
        <v>1349</v>
      </c>
      <c r="F482" s="75">
        <v>362730</v>
      </c>
      <c r="G482" s="75"/>
      <c r="H482" s="237">
        <v>4574908.53</v>
      </c>
    </row>
    <row r="483" spans="1:8" x14ac:dyDescent="0.25">
      <c r="A483" s="236" t="s">
        <v>399</v>
      </c>
      <c r="B483" s="239">
        <v>43593</v>
      </c>
      <c r="C483" s="66" t="s">
        <v>1350</v>
      </c>
      <c r="D483" s="66" t="s">
        <v>1351</v>
      </c>
      <c r="E483" s="66" t="s">
        <v>1352</v>
      </c>
      <c r="F483" s="75">
        <v>4155000</v>
      </c>
      <c r="G483" s="75"/>
      <c r="H483" s="237">
        <v>8729908.5299999993</v>
      </c>
    </row>
    <row r="484" spans="1:8" x14ac:dyDescent="0.25">
      <c r="A484" s="236" t="s">
        <v>399</v>
      </c>
      <c r="B484" s="239">
        <v>43685</v>
      </c>
      <c r="C484" s="66" t="s">
        <v>1353</v>
      </c>
      <c r="D484" s="66" t="s">
        <v>451</v>
      </c>
      <c r="E484" s="66" t="s">
        <v>1354</v>
      </c>
      <c r="F484" s="75">
        <v>897406.43</v>
      </c>
      <c r="G484" s="75"/>
      <c r="H484" s="237">
        <v>9627314.9600000009</v>
      </c>
    </row>
    <row r="485" spans="1:8" x14ac:dyDescent="0.25">
      <c r="A485" s="236" t="s">
        <v>571</v>
      </c>
      <c r="B485" s="239">
        <v>43807</v>
      </c>
      <c r="C485" s="66" t="s">
        <v>1355</v>
      </c>
      <c r="D485" s="66" t="s">
        <v>535</v>
      </c>
      <c r="E485" s="66" t="s">
        <v>1356</v>
      </c>
      <c r="F485" s="75">
        <v>881745.25</v>
      </c>
      <c r="G485" s="75"/>
      <c r="H485" s="237">
        <v>10509060.210000001</v>
      </c>
    </row>
    <row r="486" spans="1:8" x14ac:dyDescent="0.25">
      <c r="A486" s="236" t="s">
        <v>571</v>
      </c>
      <c r="B486" s="239">
        <v>43807</v>
      </c>
      <c r="C486" s="66" t="s">
        <v>1357</v>
      </c>
      <c r="D486" s="66" t="s">
        <v>466</v>
      </c>
      <c r="E486" s="66" t="s">
        <v>1358</v>
      </c>
      <c r="F486" s="75">
        <v>536750</v>
      </c>
      <c r="G486" s="75"/>
      <c r="H486" s="237">
        <v>11045810.210000001</v>
      </c>
    </row>
    <row r="487" spans="1:8" ht="15.75" thickBot="1" x14ac:dyDescent="0.3">
      <c r="A487" s="236" t="s">
        <v>571</v>
      </c>
      <c r="B487" s="239" t="s">
        <v>1359</v>
      </c>
      <c r="C487" s="66" t="s">
        <v>1360</v>
      </c>
      <c r="D487" s="66" t="s">
        <v>1361</v>
      </c>
      <c r="E487" s="66" t="s">
        <v>1362</v>
      </c>
      <c r="F487" s="234">
        <v>660036.98</v>
      </c>
      <c r="G487" s="234"/>
      <c r="H487" s="326">
        <v>11705847.189999999</v>
      </c>
    </row>
    <row r="488" spans="1:8" ht="15.75" thickBot="1" x14ac:dyDescent="0.3">
      <c r="A488" s="367" t="s">
        <v>1363</v>
      </c>
      <c r="B488" s="377"/>
      <c r="C488" s="368"/>
      <c r="D488" s="368"/>
      <c r="E488" s="368"/>
      <c r="F488" s="369">
        <f>ROUND(SUM(F476:F487),5)</f>
        <v>11705847.189999999</v>
      </c>
      <c r="G488" s="369">
        <f>ROUND(SUM(G476:G487),5)</f>
        <v>0</v>
      </c>
      <c r="H488" s="370">
        <f>H487</f>
        <v>11705847.189999999</v>
      </c>
    </row>
    <row r="489" spans="1:8" x14ac:dyDescent="0.25">
      <c r="A489" s="238" t="s">
        <v>132</v>
      </c>
      <c r="B489" s="376"/>
      <c r="C489" s="362"/>
      <c r="D489" s="362"/>
      <c r="E489" s="362"/>
      <c r="F489" s="374"/>
      <c r="G489" s="374"/>
      <c r="H489" s="375"/>
    </row>
    <row r="490" spans="1:8" x14ac:dyDescent="0.25">
      <c r="A490" s="238" t="s">
        <v>133</v>
      </c>
      <c r="B490" s="376"/>
      <c r="C490" s="362"/>
      <c r="D490" s="362"/>
      <c r="E490" s="362"/>
      <c r="F490" s="374"/>
      <c r="G490" s="374"/>
      <c r="H490" s="375"/>
    </row>
    <row r="491" spans="1:8" x14ac:dyDescent="0.25">
      <c r="A491" s="236" t="s">
        <v>359</v>
      </c>
      <c r="B491" s="239">
        <v>43322</v>
      </c>
      <c r="C491" s="66"/>
      <c r="D491" s="66"/>
      <c r="E491" s="66" t="s">
        <v>1364</v>
      </c>
      <c r="F491" s="75">
        <v>633.14</v>
      </c>
      <c r="G491" s="75"/>
      <c r="H491" s="237">
        <v>633.14</v>
      </c>
    </row>
    <row r="492" spans="1:8" x14ac:dyDescent="0.25">
      <c r="A492" s="236" t="s">
        <v>359</v>
      </c>
      <c r="B492" s="239">
        <v>43111</v>
      </c>
      <c r="C492" s="66"/>
      <c r="D492" s="66"/>
      <c r="E492" s="66" t="s">
        <v>1365</v>
      </c>
      <c r="F492" s="75">
        <v>331</v>
      </c>
      <c r="G492" s="75"/>
      <c r="H492" s="237">
        <v>964.14</v>
      </c>
    </row>
    <row r="493" spans="1:8" x14ac:dyDescent="0.25">
      <c r="A493" s="236" t="s">
        <v>399</v>
      </c>
      <c r="B493" s="239" t="s">
        <v>1295</v>
      </c>
      <c r="C493" s="66" t="s">
        <v>1366</v>
      </c>
      <c r="D493" s="66" t="s">
        <v>1367</v>
      </c>
      <c r="E493" s="66" t="s">
        <v>1368</v>
      </c>
      <c r="F493" s="75">
        <v>9.32</v>
      </c>
      <c r="G493" s="75"/>
      <c r="H493" s="237">
        <v>973.46</v>
      </c>
    </row>
    <row r="494" spans="1:8" x14ac:dyDescent="0.25">
      <c r="A494" s="236" t="s">
        <v>359</v>
      </c>
      <c r="B494" s="239" t="s">
        <v>1369</v>
      </c>
      <c r="C494" s="66"/>
      <c r="D494" s="66"/>
      <c r="E494" s="66" t="s">
        <v>1370</v>
      </c>
      <c r="F494" s="75">
        <v>55415</v>
      </c>
      <c r="G494" s="75"/>
      <c r="H494" s="237">
        <v>56388.46</v>
      </c>
    </row>
    <row r="495" spans="1:8" x14ac:dyDescent="0.25">
      <c r="A495" s="236" t="s">
        <v>359</v>
      </c>
      <c r="B495" s="239" t="s">
        <v>855</v>
      </c>
      <c r="C495" s="66"/>
      <c r="D495" s="66"/>
      <c r="E495" s="66" t="s">
        <v>359</v>
      </c>
      <c r="F495" s="75">
        <v>297</v>
      </c>
      <c r="G495" s="75"/>
      <c r="H495" s="237">
        <v>56685.46</v>
      </c>
    </row>
    <row r="496" spans="1:8" x14ac:dyDescent="0.25">
      <c r="A496" s="236" t="s">
        <v>399</v>
      </c>
      <c r="B496" s="239" t="s">
        <v>834</v>
      </c>
      <c r="C496" s="66" t="s">
        <v>1371</v>
      </c>
      <c r="D496" s="66" t="s">
        <v>1372</v>
      </c>
      <c r="E496" s="66" t="s">
        <v>513</v>
      </c>
      <c r="F496" s="75">
        <v>4.24</v>
      </c>
      <c r="G496" s="75"/>
      <c r="H496" s="237">
        <v>56689.7</v>
      </c>
    </row>
    <row r="497" spans="1:8" x14ac:dyDescent="0.25">
      <c r="A497" s="236" t="s">
        <v>484</v>
      </c>
      <c r="B497" s="239" t="s">
        <v>1373</v>
      </c>
      <c r="C497" s="66"/>
      <c r="D497" s="66"/>
      <c r="E497" s="66" t="s">
        <v>1374</v>
      </c>
      <c r="F497" s="75">
        <v>2145.02</v>
      </c>
      <c r="G497" s="75"/>
      <c r="H497" s="237">
        <v>58834.720000000001</v>
      </c>
    </row>
    <row r="498" spans="1:8" x14ac:dyDescent="0.25">
      <c r="A498" s="236" t="s">
        <v>484</v>
      </c>
      <c r="B498" s="239" t="s">
        <v>1375</v>
      </c>
      <c r="C498" s="66"/>
      <c r="D498" s="66"/>
      <c r="E498" s="66" t="s">
        <v>1376</v>
      </c>
      <c r="F498" s="75">
        <v>30.44</v>
      </c>
      <c r="G498" s="75"/>
      <c r="H498" s="237">
        <v>58865.16</v>
      </c>
    </row>
    <row r="499" spans="1:8" x14ac:dyDescent="0.25">
      <c r="A499" s="236" t="s">
        <v>359</v>
      </c>
      <c r="B499" s="239">
        <v>43591</v>
      </c>
      <c r="C499" s="66"/>
      <c r="D499" s="66"/>
      <c r="E499" s="66" t="s">
        <v>1377</v>
      </c>
      <c r="F499" s="75">
        <v>52.95</v>
      </c>
      <c r="G499" s="75"/>
      <c r="H499" s="237">
        <v>58918.11</v>
      </c>
    </row>
    <row r="500" spans="1:8" x14ac:dyDescent="0.25">
      <c r="A500" s="236" t="s">
        <v>484</v>
      </c>
      <c r="B500" s="239" t="s">
        <v>865</v>
      </c>
      <c r="C500" s="66"/>
      <c r="D500" s="66"/>
      <c r="E500" s="66" t="s">
        <v>1378</v>
      </c>
      <c r="F500" s="75">
        <v>6940.05</v>
      </c>
      <c r="G500" s="75"/>
      <c r="H500" s="237">
        <v>65858.16</v>
      </c>
    </row>
    <row r="501" spans="1:8" x14ac:dyDescent="0.25">
      <c r="A501" s="236" t="s">
        <v>484</v>
      </c>
      <c r="B501" s="239" t="s">
        <v>868</v>
      </c>
      <c r="C501" s="66"/>
      <c r="D501" s="66"/>
      <c r="E501" s="66" t="s">
        <v>1379</v>
      </c>
      <c r="F501" s="75">
        <v>10410.370000000001</v>
      </c>
      <c r="G501" s="75"/>
      <c r="H501" s="237">
        <v>76268.53</v>
      </c>
    </row>
    <row r="502" spans="1:8" ht="15.75" thickBot="1" x14ac:dyDescent="0.3">
      <c r="A502" s="236" t="s">
        <v>359</v>
      </c>
      <c r="B502" s="239" t="s">
        <v>1380</v>
      </c>
      <c r="C502" s="66"/>
      <c r="D502" s="66"/>
      <c r="E502" s="66" t="s">
        <v>1381</v>
      </c>
      <c r="F502" s="234">
        <v>22472.14</v>
      </c>
      <c r="G502" s="234"/>
      <c r="H502" s="326">
        <v>98740.67</v>
      </c>
    </row>
    <row r="503" spans="1:8" ht="15.75" thickBot="1" x14ac:dyDescent="0.3">
      <c r="A503" s="367" t="s">
        <v>1382</v>
      </c>
      <c r="B503" s="377"/>
      <c r="C503" s="368"/>
      <c r="D503" s="368"/>
      <c r="E503" s="368"/>
      <c r="F503" s="369">
        <f>ROUND(SUM(F490:F502),5)</f>
        <v>98740.67</v>
      </c>
      <c r="G503" s="369">
        <f>ROUND(SUM(G490:G502),5)</f>
        <v>0</v>
      </c>
      <c r="H503" s="370">
        <f>H502</f>
        <v>98740.67</v>
      </c>
    </row>
    <row r="504" spans="1:8" x14ac:dyDescent="0.25">
      <c r="A504" s="238" t="s">
        <v>134</v>
      </c>
      <c r="B504" s="376"/>
      <c r="C504" s="362"/>
      <c r="D504" s="362"/>
      <c r="E504" s="362"/>
      <c r="F504" s="374"/>
      <c r="G504" s="374"/>
      <c r="H504" s="375"/>
    </row>
    <row r="505" spans="1:8" ht="15.75" thickBot="1" x14ac:dyDescent="0.3">
      <c r="A505" s="242" t="s">
        <v>484</v>
      </c>
      <c r="B505" s="243">
        <v>43443</v>
      </c>
      <c r="C505" s="244"/>
      <c r="D505" s="244"/>
      <c r="E505" s="244" t="s">
        <v>1383</v>
      </c>
      <c r="F505" s="234">
        <v>2332</v>
      </c>
      <c r="G505" s="234"/>
      <c r="H505" s="326">
        <v>2332</v>
      </c>
    </row>
    <row r="506" spans="1:8" x14ac:dyDescent="0.25">
      <c r="A506" s="236" t="s">
        <v>484</v>
      </c>
      <c r="B506" s="239">
        <v>43443</v>
      </c>
      <c r="C506" s="66"/>
      <c r="D506" s="66"/>
      <c r="E506" s="66" t="s">
        <v>1384</v>
      </c>
      <c r="F506" s="75">
        <v>2340</v>
      </c>
      <c r="G506" s="75"/>
      <c r="H506" s="237">
        <v>4672</v>
      </c>
    </row>
    <row r="507" spans="1:8" x14ac:dyDescent="0.25">
      <c r="A507" s="236" t="s">
        <v>484</v>
      </c>
      <c r="B507" s="239" t="s">
        <v>1385</v>
      </c>
      <c r="C507" s="66"/>
      <c r="D507" s="66"/>
      <c r="E507" s="66" t="s">
        <v>485</v>
      </c>
      <c r="F507" s="75">
        <v>292</v>
      </c>
      <c r="G507" s="75"/>
      <c r="H507" s="237">
        <v>4964</v>
      </c>
    </row>
    <row r="508" spans="1:8" x14ac:dyDescent="0.25">
      <c r="A508" s="236" t="s">
        <v>484</v>
      </c>
      <c r="B508" s="239" t="s">
        <v>1385</v>
      </c>
      <c r="C508" s="66"/>
      <c r="D508" s="66"/>
      <c r="E508" s="66" t="s">
        <v>485</v>
      </c>
      <c r="F508" s="75">
        <v>292</v>
      </c>
      <c r="G508" s="75"/>
      <c r="H508" s="237">
        <v>5256</v>
      </c>
    </row>
    <row r="509" spans="1:8" x14ac:dyDescent="0.25">
      <c r="A509" s="236" t="s">
        <v>484</v>
      </c>
      <c r="B509" s="239" t="s">
        <v>631</v>
      </c>
      <c r="C509" s="66"/>
      <c r="D509" s="66"/>
      <c r="E509" s="66" t="s">
        <v>485</v>
      </c>
      <c r="F509" s="75">
        <v>294.5</v>
      </c>
      <c r="G509" s="75"/>
      <c r="H509" s="237">
        <v>5550.5</v>
      </c>
    </row>
    <row r="510" spans="1:8" x14ac:dyDescent="0.25">
      <c r="A510" s="236" t="s">
        <v>484</v>
      </c>
      <c r="B510" s="239">
        <v>43444</v>
      </c>
      <c r="C510" s="66"/>
      <c r="D510" s="66"/>
      <c r="E510" s="66" t="s">
        <v>1386</v>
      </c>
      <c r="F510" s="75">
        <v>2356</v>
      </c>
      <c r="G510" s="75"/>
      <c r="H510" s="237">
        <v>7906.5</v>
      </c>
    </row>
    <row r="511" spans="1:8" x14ac:dyDescent="0.25">
      <c r="A511" s="236" t="s">
        <v>484</v>
      </c>
      <c r="B511" s="239">
        <v>43444</v>
      </c>
      <c r="C511" s="66"/>
      <c r="D511" s="66"/>
      <c r="E511" s="66" t="s">
        <v>485</v>
      </c>
      <c r="F511" s="75">
        <v>599</v>
      </c>
      <c r="G511" s="75"/>
      <c r="H511" s="237">
        <v>8505.5</v>
      </c>
    </row>
    <row r="512" spans="1:8" x14ac:dyDescent="0.25">
      <c r="A512" s="236" t="s">
        <v>484</v>
      </c>
      <c r="B512" s="239">
        <v>43444</v>
      </c>
      <c r="C512" s="66"/>
      <c r="D512" s="66"/>
      <c r="E512" s="66" t="s">
        <v>1387</v>
      </c>
      <c r="F512" s="75">
        <v>2356</v>
      </c>
      <c r="G512" s="75"/>
      <c r="H512" s="237">
        <v>10861.5</v>
      </c>
    </row>
    <row r="513" spans="1:8" x14ac:dyDescent="0.25">
      <c r="A513" s="236" t="s">
        <v>359</v>
      </c>
      <c r="B513" s="239" t="s">
        <v>1388</v>
      </c>
      <c r="C513" s="66"/>
      <c r="D513" s="66"/>
      <c r="E513" s="66" t="s">
        <v>1389</v>
      </c>
      <c r="F513" s="75">
        <v>2</v>
      </c>
      <c r="G513" s="75"/>
      <c r="H513" s="237">
        <v>10863.5</v>
      </c>
    </row>
    <row r="514" spans="1:8" x14ac:dyDescent="0.25">
      <c r="A514" s="236" t="s">
        <v>484</v>
      </c>
      <c r="B514" s="239" t="s">
        <v>1390</v>
      </c>
      <c r="C514" s="66"/>
      <c r="D514" s="66"/>
      <c r="E514" s="66" t="s">
        <v>485</v>
      </c>
      <c r="F514" s="75">
        <v>913.5</v>
      </c>
      <c r="G514" s="75"/>
      <c r="H514" s="237">
        <v>11777</v>
      </c>
    </row>
    <row r="515" spans="1:8" x14ac:dyDescent="0.25">
      <c r="A515" s="236" t="s">
        <v>484</v>
      </c>
      <c r="B515" s="239">
        <v>43354</v>
      </c>
      <c r="C515" s="66"/>
      <c r="D515" s="66"/>
      <c r="E515" s="66" t="s">
        <v>1391</v>
      </c>
      <c r="F515" s="75">
        <v>313.5</v>
      </c>
      <c r="G515" s="75"/>
      <c r="H515" s="237">
        <v>12090.5</v>
      </c>
    </row>
    <row r="516" spans="1:8" x14ac:dyDescent="0.25">
      <c r="A516" s="236" t="s">
        <v>484</v>
      </c>
      <c r="B516" s="239">
        <v>43445</v>
      </c>
      <c r="C516" s="66"/>
      <c r="D516" s="66"/>
      <c r="E516" s="66" t="s">
        <v>1392</v>
      </c>
      <c r="F516" s="75">
        <v>2508</v>
      </c>
      <c r="G516" s="75"/>
      <c r="H516" s="237">
        <v>14598.5</v>
      </c>
    </row>
    <row r="517" spans="1:8" x14ac:dyDescent="0.25">
      <c r="A517" s="236" t="s">
        <v>484</v>
      </c>
      <c r="B517" s="239">
        <v>43445</v>
      </c>
      <c r="C517" s="66"/>
      <c r="D517" s="66"/>
      <c r="E517" s="66" t="s">
        <v>1393</v>
      </c>
      <c r="F517" s="75">
        <v>2508</v>
      </c>
      <c r="G517" s="75"/>
      <c r="H517" s="237">
        <v>17106.5</v>
      </c>
    </row>
    <row r="518" spans="1:8" x14ac:dyDescent="0.25">
      <c r="A518" s="236" t="s">
        <v>484</v>
      </c>
      <c r="B518" s="239" t="s">
        <v>1288</v>
      </c>
      <c r="C518" s="66"/>
      <c r="D518" s="66"/>
      <c r="E518" s="66" t="s">
        <v>485</v>
      </c>
      <c r="F518" s="75">
        <v>916.5</v>
      </c>
      <c r="G518" s="75"/>
      <c r="H518" s="237">
        <v>18023</v>
      </c>
    </row>
    <row r="519" spans="1:8" x14ac:dyDescent="0.25">
      <c r="A519" s="236" t="s">
        <v>484</v>
      </c>
      <c r="B519" s="239" t="s">
        <v>582</v>
      </c>
      <c r="C519" s="66"/>
      <c r="D519" s="66"/>
      <c r="E519" s="66" t="s">
        <v>1394</v>
      </c>
      <c r="F519" s="75">
        <v>1821</v>
      </c>
      <c r="G519" s="75"/>
      <c r="H519" s="237">
        <v>19844</v>
      </c>
    </row>
    <row r="520" spans="1:8" x14ac:dyDescent="0.25">
      <c r="A520" s="236" t="s">
        <v>484</v>
      </c>
      <c r="B520" s="239" t="s">
        <v>849</v>
      </c>
      <c r="C520" s="66"/>
      <c r="D520" s="66"/>
      <c r="E520" s="66" t="s">
        <v>485</v>
      </c>
      <c r="F520" s="75">
        <v>606</v>
      </c>
      <c r="G520" s="75"/>
      <c r="H520" s="237">
        <v>20450</v>
      </c>
    </row>
    <row r="521" spans="1:8" x14ac:dyDescent="0.25">
      <c r="A521" s="236" t="s">
        <v>484</v>
      </c>
      <c r="B521" s="239" t="s">
        <v>585</v>
      </c>
      <c r="C521" s="66"/>
      <c r="D521" s="66"/>
      <c r="E521" s="66" t="s">
        <v>1394</v>
      </c>
      <c r="F521" s="75">
        <v>1809</v>
      </c>
      <c r="G521" s="75"/>
      <c r="H521" s="237">
        <v>22259</v>
      </c>
    </row>
    <row r="522" spans="1:8" x14ac:dyDescent="0.25">
      <c r="A522" s="236" t="s">
        <v>484</v>
      </c>
      <c r="B522" s="239" t="s">
        <v>734</v>
      </c>
      <c r="C522" s="66"/>
      <c r="D522" s="66"/>
      <c r="E522" s="66" t="s">
        <v>1395</v>
      </c>
      <c r="F522" s="75">
        <v>1815</v>
      </c>
      <c r="G522" s="75"/>
      <c r="H522" s="237">
        <v>24074</v>
      </c>
    </row>
    <row r="523" spans="1:8" x14ac:dyDescent="0.25">
      <c r="A523" s="236" t="s">
        <v>484</v>
      </c>
      <c r="B523" s="239" t="s">
        <v>588</v>
      </c>
      <c r="C523" s="66"/>
      <c r="D523" s="66"/>
      <c r="E523" s="66" t="s">
        <v>1394</v>
      </c>
      <c r="F523" s="75">
        <v>1836</v>
      </c>
      <c r="G523" s="75"/>
      <c r="H523" s="237">
        <v>25910</v>
      </c>
    </row>
    <row r="524" spans="1:8" x14ac:dyDescent="0.25">
      <c r="A524" s="236" t="s">
        <v>484</v>
      </c>
      <c r="B524" s="239" t="s">
        <v>663</v>
      </c>
      <c r="C524" s="66"/>
      <c r="D524" s="66"/>
      <c r="E524" s="66" t="s">
        <v>1396</v>
      </c>
      <c r="F524" s="75">
        <v>307</v>
      </c>
      <c r="G524" s="75"/>
      <c r="H524" s="237">
        <v>26217</v>
      </c>
    </row>
    <row r="525" spans="1:8" x14ac:dyDescent="0.25">
      <c r="A525" s="236" t="s">
        <v>484</v>
      </c>
      <c r="B525" s="239" t="s">
        <v>663</v>
      </c>
      <c r="C525" s="66"/>
      <c r="D525" s="66"/>
      <c r="E525" s="66" t="s">
        <v>485</v>
      </c>
      <c r="F525" s="75">
        <v>307</v>
      </c>
      <c r="G525" s="75"/>
      <c r="H525" s="237">
        <v>26524</v>
      </c>
    </row>
    <row r="526" spans="1:8" x14ac:dyDescent="0.25">
      <c r="A526" s="236" t="s">
        <v>359</v>
      </c>
      <c r="B526" s="239">
        <v>43709</v>
      </c>
      <c r="C526" s="66"/>
      <c r="D526" s="66"/>
      <c r="E526" s="66" t="s">
        <v>1397</v>
      </c>
      <c r="F526" s="75">
        <v>2769</v>
      </c>
      <c r="G526" s="75"/>
      <c r="H526" s="237">
        <v>29293</v>
      </c>
    </row>
    <row r="527" spans="1:8" x14ac:dyDescent="0.25">
      <c r="A527" s="236" t="s">
        <v>484</v>
      </c>
      <c r="B527" s="239" t="s">
        <v>1398</v>
      </c>
      <c r="C527" s="66" t="s">
        <v>1399</v>
      </c>
      <c r="D527" s="66"/>
      <c r="E527" s="66" t="s">
        <v>1400</v>
      </c>
      <c r="F527" s="75">
        <v>304</v>
      </c>
      <c r="G527" s="75"/>
      <c r="H527" s="237">
        <v>29597</v>
      </c>
    </row>
    <row r="528" spans="1:8" x14ac:dyDescent="0.25">
      <c r="A528" s="236" t="s">
        <v>484</v>
      </c>
      <c r="B528" s="239" t="s">
        <v>1401</v>
      </c>
      <c r="C528" s="66" t="s">
        <v>1399</v>
      </c>
      <c r="D528" s="66"/>
      <c r="E528" s="66" t="s">
        <v>1402</v>
      </c>
      <c r="F528" s="75">
        <v>308</v>
      </c>
      <c r="G528" s="75"/>
      <c r="H528" s="237">
        <v>29905</v>
      </c>
    </row>
    <row r="529" spans="1:8" x14ac:dyDescent="0.25">
      <c r="A529" s="236" t="s">
        <v>484</v>
      </c>
      <c r="B529" s="239" t="s">
        <v>1401</v>
      </c>
      <c r="C529" s="66" t="s">
        <v>1399</v>
      </c>
      <c r="D529" s="66"/>
      <c r="E529" s="66" t="s">
        <v>485</v>
      </c>
      <c r="F529" s="75">
        <v>308</v>
      </c>
      <c r="G529" s="75"/>
      <c r="H529" s="237">
        <v>30213</v>
      </c>
    </row>
    <row r="530" spans="1:8" x14ac:dyDescent="0.25">
      <c r="A530" s="236" t="s">
        <v>484</v>
      </c>
      <c r="B530" s="239" t="s">
        <v>1401</v>
      </c>
      <c r="C530" s="66" t="s">
        <v>1399</v>
      </c>
      <c r="D530" s="66"/>
      <c r="E530" s="66" t="s">
        <v>485</v>
      </c>
      <c r="F530" s="75">
        <v>308</v>
      </c>
      <c r="G530" s="75"/>
      <c r="H530" s="237">
        <v>30521</v>
      </c>
    </row>
    <row r="531" spans="1:8" x14ac:dyDescent="0.25">
      <c r="A531" s="236" t="s">
        <v>484</v>
      </c>
      <c r="B531" s="239" t="s">
        <v>776</v>
      </c>
      <c r="C531" s="66"/>
      <c r="D531" s="66"/>
      <c r="E531" s="66" t="s">
        <v>485</v>
      </c>
      <c r="F531" s="75">
        <v>307.5</v>
      </c>
      <c r="G531" s="75"/>
      <c r="H531" s="237">
        <v>30828.5</v>
      </c>
    </row>
    <row r="532" spans="1:8" x14ac:dyDescent="0.25">
      <c r="A532" s="236" t="s">
        <v>399</v>
      </c>
      <c r="B532" s="239" t="s">
        <v>1403</v>
      </c>
      <c r="C532" s="66" t="s">
        <v>1404</v>
      </c>
      <c r="D532" s="66" t="s">
        <v>1405</v>
      </c>
      <c r="E532" s="66" t="s">
        <v>1406</v>
      </c>
      <c r="F532" s="75"/>
      <c r="G532" s="75">
        <v>191.85</v>
      </c>
      <c r="H532" s="237">
        <v>30636.65</v>
      </c>
    </row>
    <row r="533" spans="1:8" x14ac:dyDescent="0.25">
      <c r="A533" s="236" t="s">
        <v>484</v>
      </c>
      <c r="B533" s="239" t="s">
        <v>831</v>
      </c>
      <c r="C533" s="66"/>
      <c r="D533" s="66"/>
      <c r="E533" s="66" t="s">
        <v>1394</v>
      </c>
      <c r="F533" s="75">
        <v>1839</v>
      </c>
      <c r="G533" s="75"/>
      <c r="H533" s="237">
        <v>32475.65</v>
      </c>
    </row>
    <row r="534" spans="1:8" x14ac:dyDescent="0.25">
      <c r="A534" s="236" t="s">
        <v>484</v>
      </c>
      <c r="B534" s="239">
        <v>43649</v>
      </c>
      <c r="C534" s="66"/>
      <c r="D534" s="66"/>
      <c r="E534" s="66" t="s">
        <v>548</v>
      </c>
      <c r="F534" s="75">
        <v>305</v>
      </c>
      <c r="G534" s="75"/>
      <c r="H534" s="237">
        <v>32780.65</v>
      </c>
    </row>
    <row r="535" spans="1:8" x14ac:dyDescent="0.25">
      <c r="A535" s="236" t="s">
        <v>484</v>
      </c>
      <c r="B535" s="239" t="s">
        <v>1407</v>
      </c>
      <c r="C535" s="66"/>
      <c r="D535" s="66"/>
      <c r="E535" s="66" t="s">
        <v>485</v>
      </c>
      <c r="F535" s="75">
        <v>605</v>
      </c>
      <c r="G535" s="75"/>
      <c r="H535" s="237">
        <v>33385.65</v>
      </c>
    </row>
    <row r="536" spans="1:8" x14ac:dyDescent="0.25">
      <c r="A536" s="236" t="s">
        <v>484</v>
      </c>
      <c r="B536" s="239" t="s">
        <v>1408</v>
      </c>
      <c r="C536" s="66"/>
      <c r="D536" s="66"/>
      <c r="E536" s="66" t="s">
        <v>485</v>
      </c>
      <c r="F536" s="75">
        <v>912</v>
      </c>
      <c r="G536" s="75"/>
      <c r="H536" s="237">
        <v>34297.65</v>
      </c>
    </row>
    <row r="537" spans="1:8" x14ac:dyDescent="0.25">
      <c r="A537" s="236" t="s">
        <v>484</v>
      </c>
      <c r="B537" s="239">
        <v>43803</v>
      </c>
      <c r="C537" s="66"/>
      <c r="D537" s="66"/>
      <c r="E537" s="66" t="s">
        <v>1409</v>
      </c>
      <c r="F537" s="75">
        <v>303</v>
      </c>
      <c r="G537" s="75"/>
      <c r="H537" s="237">
        <v>34600.65</v>
      </c>
    </row>
    <row r="538" spans="1:8" x14ac:dyDescent="0.25">
      <c r="A538" s="236" t="s">
        <v>484</v>
      </c>
      <c r="B538" s="239" t="s">
        <v>1410</v>
      </c>
      <c r="C538" s="66"/>
      <c r="D538" s="66"/>
      <c r="E538" s="66" t="s">
        <v>485</v>
      </c>
      <c r="F538" s="75">
        <v>2110.5</v>
      </c>
      <c r="G538" s="75"/>
      <c r="H538" s="237">
        <v>36711.15</v>
      </c>
    </row>
    <row r="539" spans="1:8" x14ac:dyDescent="0.25">
      <c r="A539" s="236" t="s">
        <v>484</v>
      </c>
      <c r="B539" s="239">
        <v>43743</v>
      </c>
      <c r="C539" s="66"/>
      <c r="D539" s="66"/>
      <c r="E539" s="66" t="s">
        <v>485</v>
      </c>
      <c r="F539" s="75">
        <v>300.5</v>
      </c>
      <c r="G539" s="75"/>
      <c r="H539" s="237">
        <v>37011.65</v>
      </c>
    </row>
    <row r="540" spans="1:8" x14ac:dyDescent="0.25">
      <c r="A540" s="236" t="s">
        <v>484</v>
      </c>
      <c r="B540" s="239" t="s">
        <v>1411</v>
      </c>
      <c r="C540" s="66"/>
      <c r="D540" s="66"/>
      <c r="E540" s="66" t="s">
        <v>485</v>
      </c>
      <c r="F540" s="75">
        <v>298</v>
      </c>
      <c r="G540" s="75"/>
      <c r="H540" s="237">
        <v>37309.65</v>
      </c>
    </row>
    <row r="541" spans="1:8" x14ac:dyDescent="0.25">
      <c r="A541" s="236" t="s">
        <v>484</v>
      </c>
      <c r="B541" s="239" t="s">
        <v>796</v>
      </c>
      <c r="C541" s="66"/>
      <c r="D541" s="66"/>
      <c r="E541" s="66" t="s">
        <v>548</v>
      </c>
      <c r="F541" s="75">
        <v>297.5</v>
      </c>
      <c r="G541" s="75"/>
      <c r="H541" s="237">
        <v>37607.15</v>
      </c>
    </row>
    <row r="542" spans="1:8" x14ac:dyDescent="0.25">
      <c r="A542" s="236" t="s">
        <v>484</v>
      </c>
      <c r="B542" s="239" t="s">
        <v>1412</v>
      </c>
      <c r="C542" s="66"/>
      <c r="D542" s="66"/>
      <c r="E542" s="66" t="s">
        <v>485</v>
      </c>
      <c r="F542" s="75">
        <v>1188</v>
      </c>
      <c r="G542" s="75"/>
      <c r="H542" s="237">
        <v>38795.15</v>
      </c>
    </row>
    <row r="543" spans="1:8" x14ac:dyDescent="0.25">
      <c r="A543" s="236" t="s">
        <v>484</v>
      </c>
      <c r="B543" s="239" t="s">
        <v>721</v>
      </c>
      <c r="C543" s="66"/>
      <c r="D543" s="66"/>
      <c r="E543" s="66" t="s">
        <v>485</v>
      </c>
      <c r="F543" s="75">
        <v>592</v>
      </c>
      <c r="G543" s="75"/>
      <c r="H543" s="237">
        <v>39387.15</v>
      </c>
    </row>
    <row r="544" spans="1:8" x14ac:dyDescent="0.25">
      <c r="A544" s="236" t="s">
        <v>484</v>
      </c>
      <c r="B544" s="239" t="s">
        <v>1413</v>
      </c>
      <c r="C544" s="66"/>
      <c r="D544" s="66"/>
      <c r="E544" s="66" t="s">
        <v>485</v>
      </c>
      <c r="F544" s="75">
        <v>295.5</v>
      </c>
      <c r="G544" s="75"/>
      <c r="H544" s="237">
        <v>39682.65</v>
      </c>
    </row>
    <row r="545" spans="1:8" x14ac:dyDescent="0.25">
      <c r="A545" s="236" t="s">
        <v>484</v>
      </c>
      <c r="B545" s="239">
        <v>43472</v>
      </c>
      <c r="C545" s="66"/>
      <c r="D545" s="66"/>
      <c r="E545" s="66" t="s">
        <v>485</v>
      </c>
      <c r="F545" s="75">
        <v>293</v>
      </c>
      <c r="G545" s="75"/>
      <c r="H545" s="237">
        <v>39975.65</v>
      </c>
    </row>
    <row r="546" spans="1:8" x14ac:dyDescent="0.25">
      <c r="A546" s="236" t="s">
        <v>484</v>
      </c>
      <c r="B546" s="239" t="s">
        <v>1224</v>
      </c>
      <c r="C546" s="66"/>
      <c r="D546" s="66"/>
      <c r="E546" s="66" t="s">
        <v>1395</v>
      </c>
      <c r="F546" s="75">
        <v>1743</v>
      </c>
      <c r="G546" s="75"/>
      <c r="H546" s="237">
        <v>41718.65</v>
      </c>
    </row>
    <row r="547" spans="1:8" ht="15.75" thickBot="1" x14ac:dyDescent="0.3">
      <c r="A547" s="242" t="s">
        <v>484</v>
      </c>
      <c r="B547" s="243" t="s">
        <v>1414</v>
      </c>
      <c r="C547" s="244"/>
      <c r="D547" s="244"/>
      <c r="E547" s="244" t="s">
        <v>485</v>
      </c>
      <c r="F547" s="234">
        <v>867</v>
      </c>
      <c r="G547" s="234"/>
      <c r="H547" s="326">
        <v>42585.65</v>
      </c>
    </row>
    <row r="548" spans="1:8" x14ac:dyDescent="0.25">
      <c r="A548" s="236" t="s">
        <v>484</v>
      </c>
      <c r="B548" s="239">
        <v>43473</v>
      </c>
      <c r="C548" s="66"/>
      <c r="D548" s="66"/>
      <c r="E548" s="66" t="s">
        <v>485</v>
      </c>
      <c r="F548" s="75">
        <v>288.5</v>
      </c>
      <c r="G548" s="75"/>
      <c r="H548" s="237">
        <v>42874.15</v>
      </c>
    </row>
    <row r="549" spans="1:8" x14ac:dyDescent="0.25">
      <c r="A549" s="236" t="s">
        <v>484</v>
      </c>
      <c r="B549" s="239">
        <v>43685</v>
      </c>
      <c r="C549" s="66"/>
      <c r="D549" s="66"/>
      <c r="E549" s="66" t="s">
        <v>485</v>
      </c>
      <c r="F549" s="75">
        <v>288.5</v>
      </c>
      <c r="G549" s="75"/>
      <c r="H549" s="237">
        <v>43162.65</v>
      </c>
    </row>
    <row r="550" spans="1:8" x14ac:dyDescent="0.25">
      <c r="A550" s="236" t="s">
        <v>484</v>
      </c>
      <c r="B550" s="239" t="s">
        <v>1147</v>
      </c>
      <c r="C550" s="66"/>
      <c r="D550" s="66"/>
      <c r="E550" s="66" t="s">
        <v>485</v>
      </c>
      <c r="F550" s="75">
        <v>2300</v>
      </c>
      <c r="G550" s="75"/>
      <c r="H550" s="237">
        <v>45462.65</v>
      </c>
    </row>
    <row r="551" spans="1:8" x14ac:dyDescent="0.25">
      <c r="A551" s="236" t="s">
        <v>484</v>
      </c>
      <c r="B551" s="239" t="s">
        <v>1415</v>
      </c>
      <c r="C551" s="66"/>
      <c r="D551" s="66"/>
      <c r="E551" s="66" t="s">
        <v>485</v>
      </c>
      <c r="F551" s="75">
        <v>864</v>
      </c>
      <c r="G551" s="75"/>
      <c r="H551" s="237">
        <v>46326.65</v>
      </c>
    </row>
    <row r="552" spans="1:8" x14ac:dyDescent="0.25">
      <c r="A552" s="236" t="s">
        <v>484</v>
      </c>
      <c r="B552" s="239" t="s">
        <v>703</v>
      </c>
      <c r="C552" s="66"/>
      <c r="D552" s="66"/>
      <c r="E552" s="66" t="s">
        <v>1416</v>
      </c>
      <c r="F552" s="75">
        <v>1166</v>
      </c>
      <c r="G552" s="75"/>
      <c r="H552" s="237">
        <v>47492.65</v>
      </c>
    </row>
    <row r="553" spans="1:8" x14ac:dyDescent="0.25">
      <c r="A553" s="236" t="s">
        <v>484</v>
      </c>
      <c r="B553" s="239" t="s">
        <v>972</v>
      </c>
      <c r="C553" s="66"/>
      <c r="D553" s="66"/>
      <c r="E553" s="66" t="s">
        <v>485</v>
      </c>
      <c r="F553" s="75">
        <v>294</v>
      </c>
      <c r="G553" s="75"/>
      <c r="H553" s="237">
        <v>47786.65</v>
      </c>
    </row>
    <row r="554" spans="1:8" x14ac:dyDescent="0.25">
      <c r="A554" s="236" t="s">
        <v>484</v>
      </c>
      <c r="B554" s="239" t="s">
        <v>1008</v>
      </c>
      <c r="C554" s="66"/>
      <c r="D554" s="66"/>
      <c r="E554" s="66" t="s">
        <v>485</v>
      </c>
      <c r="F554" s="75">
        <v>880.5</v>
      </c>
      <c r="G554" s="75"/>
      <c r="H554" s="237">
        <v>48667.15</v>
      </c>
    </row>
    <row r="555" spans="1:8" x14ac:dyDescent="0.25">
      <c r="A555" s="236" t="s">
        <v>484</v>
      </c>
      <c r="B555" s="239" t="s">
        <v>439</v>
      </c>
      <c r="C555" s="66"/>
      <c r="D555" s="66"/>
      <c r="E555" s="66" t="s">
        <v>485</v>
      </c>
      <c r="F555" s="75">
        <v>1166</v>
      </c>
      <c r="G555" s="75"/>
      <c r="H555" s="237">
        <v>49833.15</v>
      </c>
    </row>
    <row r="556" spans="1:8" x14ac:dyDescent="0.25">
      <c r="A556" s="236" t="s">
        <v>484</v>
      </c>
      <c r="B556" s="239" t="s">
        <v>506</v>
      </c>
      <c r="C556" s="66"/>
      <c r="D556" s="66"/>
      <c r="E556" s="66" t="s">
        <v>510</v>
      </c>
      <c r="F556" s="75">
        <v>294.5</v>
      </c>
      <c r="G556" s="75"/>
      <c r="H556" s="237">
        <v>50127.65</v>
      </c>
    </row>
    <row r="557" spans="1:8" x14ac:dyDescent="0.25">
      <c r="A557" s="236" t="s">
        <v>484</v>
      </c>
      <c r="B557" s="239" t="s">
        <v>525</v>
      </c>
      <c r="C557" s="66"/>
      <c r="D557" s="66"/>
      <c r="E557" s="66" t="s">
        <v>485</v>
      </c>
      <c r="F557" s="75">
        <v>294.5</v>
      </c>
      <c r="G557" s="75"/>
      <c r="H557" s="237">
        <v>50422.15</v>
      </c>
    </row>
    <row r="558" spans="1:8" ht="15.75" thickBot="1" x14ac:dyDescent="0.3">
      <c r="A558" s="236" t="s">
        <v>484</v>
      </c>
      <c r="B558" s="239" t="s">
        <v>544</v>
      </c>
      <c r="C558" s="66"/>
      <c r="D558" s="66"/>
      <c r="E558" s="66" t="s">
        <v>548</v>
      </c>
      <c r="F558" s="234">
        <v>294.5</v>
      </c>
      <c r="G558" s="234"/>
      <c r="H558" s="326">
        <v>50716.65</v>
      </c>
    </row>
    <row r="559" spans="1:8" ht="15.75" thickBot="1" x14ac:dyDescent="0.3">
      <c r="A559" s="367" t="s">
        <v>1417</v>
      </c>
      <c r="B559" s="377"/>
      <c r="C559" s="368"/>
      <c r="D559" s="368"/>
      <c r="E559" s="368"/>
      <c r="F559" s="369">
        <f>ROUND(SUM(F504:F558),5)</f>
        <v>50908.5</v>
      </c>
      <c r="G559" s="369">
        <f>ROUND(SUM(G504:G558),5)</f>
        <v>191.85</v>
      </c>
      <c r="H559" s="370">
        <f>H558</f>
        <v>50716.65</v>
      </c>
    </row>
    <row r="560" spans="1:8" x14ac:dyDescent="0.25">
      <c r="A560" s="238" t="s">
        <v>1418</v>
      </c>
      <c r="B560" s="376"/>
      <c r="C560" s="362"/>
      <c r="D560" s="362"/>
      <c r="E560" s="362"/>
      <c r="F560" s="374"/>
      <c r="G560" s="374"/>
      <c r="H560" s="375"/>
    </row>
    <row r="561" spans="1:8" ht="15.75" thickBot="1" x14ac:dyDescent="0.3">
      <c r="A561" s="236" t="s">
        <v>359</v>
      </c>
      <c r="B561" s="239" t="s">
        <v>1412</v>
      </c>
      <c r="C561" s="66"/>
      <c r="D561" s="66"/>
      <c r="E561" s="66" t="s">
        <v>1419</v>
      </c>
      <c r="F561" s="234">
        <v>1139.17</v>
      </c>
      <c r="G561" s="234"/>
      <c r="H561" s="326">
        <v>1139.17</v>
      </c>
    </row>
    <row r="562" spans="1:8" ht="15.75" thickBot="1" x14ac:dyDescent="0.3">
      <c r="A562" s="367" t="s">
        <v>1420</v>
      </c>
      <c r="B562" s="377"/>
      <c r="C562" s="368"/>
      <c r="D562" s="368"/>
      <c r="E562" s="368"/>
      <c r="F562" s="369">
        <f>ROUND(SUM(F560:F561),5)</f>
        <v>1139.17</v>
      </c>
      <c r="G562" s="369">
        <f>ROUND(SUM(G560:G561),5)</f>
        <v>0</v>
      </c>
      <c r="H562" s="370">
        <f>H561</f>
        <v>1139.17</v>
      </c>
    </row>
    <row r="563" spans="1:8" x14ac:dyDescent="0.25">
      <c r="A563" s="238" t="s">
        <v>135</v>
      </c>
      <c r="B563" s="376"/>
      <c r="C563" s="362"/>
      <c r="D563" s="362"/>
      <c r="E563" s="362"/>
      <c r="F563" s="374"/>
      <c r="G563" s="374"/>
      <c r="H563" s="375"/>
    </row>
    <row r="564" spans="1:8" x14ac:dyDescent="0.25">
      <c r="A564" s="236" t="s">
        <v>359</v>
      </c>
      <c r="B564" s="239">
        <v>43293</v>
      </c>
      <c r="C564" s="66"/>
      <c r="D564" s="66"/>
      <c r="E564" s="66" t="s">
        <v>1421</v>
      </c>
      <c r="F564" s="75">
        <v>3787</v>
      </c>
      <c r="G564" s="75"/>
      <c r="H564" s="237">
        <v>3787</v>
      </c>
    </row>
    <row r="565" spans="1:8" ht="15.75" thickBot="1" x14ac:dyDescent="0.3">
      <c r="A565" s="236" t="s">
        <v>359</v>
      </c>
      <c r="B565" s="239">
        <v>43593</v>
      </c>
      <c r="C565" s="66"/>
      <c r="D565" s="66"/>
      <c r="E565" s="66" t="s">
        <v>1422</v>
      </c>
      <c r="F565" s="75">
        <v>1</v>
      </c>
      <c r="G565" s="75"/>
      <c r="H565" s="237">
        <v>3788</v>
      </c>
    </row>
    <row r="566" spans="1:8" ht="15.75" thickBot="1" x14ac:dyDescent="0.3">
      <c r="A566" s="367" t="s">
        <v>1423</v>
      </c>
      <c r="B566" s="377"/>
      <c r="C566" s="368"/>
      <c r="D566" s="368"/>
      <c r="E566" s="368"/>
      <c r="F566" s="369">
        <f>ROUND(SUM(F563:F565),5)</f>
        <v>3788</v>
      </c>
      <c r="G566" s="369">
        <f>ROUND(SUM(G563:G565),5)</f>
        <v>0</v>
      </c>
      <c r="H566" s="370">
        <f>H565</f>
        <v>3788</v>
      </c>
    </row>
    <row r="567" spans="1:8" ht="15.75" thickBot="1" x14ac:dyDescent="0.3">
      <c r="A567" s="367" t="s">
        <v>136</v>
      </c>
      <c r="B567" s="377"/>
      <c r="C567" s="368"/>
      <c r="D567" s="368"/>
      <c r="E567" s="368"/>
      <c r="F567" s="369">
        <f>ROUND(F503+F559+F562+F566,5)</f>
        <v>154576.34</v>
      </c>
      <c r="G567" s="369">
        <f>ROUND(G503+G559+G562+G566,5)</f>
        <v>191.85</v>
      </c>
      <c r="H567" s="370">
        <f>ROUND(H503+H559+H562+H566,5)</f>
        <v>154384.49</v>
      </c>
    </row>
    <row r="568" spans="1:8" ht="15.75" thickBot="1" x14ac:dyDescent="0.3">
      <c r="A568" s="367" t="s">
        <v>3</v>
      </c>
      <c r="B568" s="377"/>
      <c r="C568" s="368"/>
      <c r="D568" s="368"/>
      <c r="E568" s="368"/>
      <c r="F568" s="369">
        <f>ROUND(F275+F475+F488+F567,5)</f>
        <v>174651208.96000001</v>
      </c>
      <c r="G568" s="369">
        <f>ROUND(G275+G475+G488+G567,5)</f>
        <v>1547914.95</v>
      </c>
      <c r="H568" s="370">
        <f>ROUND(H275+H475+H488+H567,5)</f>
        <v>173103294.00999999</v>
      </c>
    </row>
  </sheetData>
  <pageMargins left="0.35433070866141736" right="0" top="0.94488188976377963" bottom="0.78740157480314965" header="0.31496062992125984" footer="0.43307086614173229"/>
  <pageSetup scale="75" orientation="landscape" horizontalDpi="4294967294" r:id="rId1"/>
  <headerFooter>
    <oddHeader>&amp;C&amp;"Arial,Negrita"&amp;12CONDOMINIO TORRE ROHRMOSER
&amp;14 Detalle de Gastos (Expresado en Colones)
Enero - Octubre  de  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211"/>
  <sheetViews>
    <sheetView showGridLines="0" topLeftCell="A141" zoomScale="95" zoomScaleNormal="95" workbookViewId="0">
      <selection activeCell="I159" sqref="I159"/>
    </sheetView>
  </sheetViews>
  <sheetFormatPr baseColWidth="10" defaultColWidth="12.5703125" defaultRowHeight="15.75" x14ac:dyDescent="0.25"/>
  <cols>
    <col min="1" max="1" width="1.28515625" style="4" customWidth="1"/>
    <col min="2" max="2" width="4" style="4" customWidth="1"/>
    <col min="3" max="3" width="37.28515625" style="4" customWidth="1"/>
    <col min="4" max="4" width="11" style="4" customWidth="1"/>
    <col min="5" max="5" width="55.7109375" style="4" customWidth="1"/>
    <col min="6" max="6" width="23" style="36" customWidth="1"/>
    <col min="7" max="7" width="11.42578125" style="4" customWidth="1"/>
    <col min="8" max="8" width="3" style="4" customWidth="1"/>
    <col min="9" max="9" width="12.85546875" style="4" customWidth="1"/>
    <col min="10" max="10" width="5.85546875" style="4" customWidth="1"/>
    <col min="11" max="11" width="19.7109375" style="4" customWidth="1"/>
    <col min="12" max="12" width="17.28515625" style="4" bestFit="1" customWidth="1"/>
    <col min="13" max="13" width="16" style="4" bestFit="1" customWidth="1"/>
    <col min="14" max="16384" width="12.5703125" style="4"/>
  </cols>
  <sheetData>
    <row r="1" spans="1:12" ht="16.5" thickBot="1" x14ac:dyDescent="0.3"/>
    <row r="2" spans="1:12" ht="20.25" thickBot="1" x14ac:dyDescent="0.4">
      <c r="B2" s="357" t="s">
        <v>14</v>
      </c>
      <c r="C2" s="358"/>
      <c r="D2" s="358"/>
      <c r="E2" s="358"/>
      <c r="F2" s="358"/>
      <c r="G2" s="358"/>
      <c r="H2" s="358"/>
      <c r="I2" s="358"/>
      <c r="J2" s="359"/>
    </row>
    <row r="3" spans="1:12" ht="16.5" customHeight="1" x14ac:dyDescent="0.25">
      <c r="A3" s="5"/>
      <c r="B3" s="123"/>
      <c r="C3" s="124" t="s">
        <v>82</v>
      </c>
      <c r="D3" s="114"/>
      <c r="E3" s="114"/>
      <c r="F3" s="115"/>
      <c r="G3" s="116"/>
      <c r="H3" s="117"/>
      <c r="I3" s="117"/>
      <c r="J3" s="118"/>
    </row>
    <row r="4" spans="1:12" x14ac:dyDescent="0.25">
      <c r="B4" s="39"/>
      <c r="C4" s="6" t="s">
        <v>27</v>
      </c>
      <c r="D4" s="7"/>
      <c r="E4" s="10" t="s">
        <v>346</v>
      </c>
      <c r="F4" s="104"/>
      <c r="G4" s="11"/>
      <c r="H4" s="8"/>
      <c r="I4" s="9"/>
      <c r="J4" s="40"/>
    </row>
    <row r="5" spans="1:12" x14ac:dyDescent="0.25">
      <c r="B5" s="39"/>
      <c r="C5" s="9"/>
      <c r="D5" s="9"/>
      <c r="E5" s="9"/>
      <c r="F5" s="105"/>
      <c r="G5" s="9"/>
      <c r="H5" s="9"/>
      <c r="I5" s="9"/>
      <c r="J5" s="40"/>
    </row>
    <row r="6" spans="1:12" x14ac:dyDescent="0.25">
      <c r="B6" s="39"/>
      <c r="C6" s="10" t="s">
        <v>15</v>
      </c>
      <c r="D6" s="41"/>
      <c r="E6" s="10" t="s">
        <v>16</v>
      </c>
      <c r="F6" s="106"/>
      <c r="G6" s="10" t="s">
        <v>17</v>
      </c>
      <c r="H6" s="41"/>
      <c r="I6" s="10" t="s">
        <v>18</v>
      </c>
      <c r="J6" s="40"/>
    </row>
    <row r="7" spans="1:12" ht="12" customHeight="1" x14ac:dyDescent="0.25">
      <c r="B7" s="39"/>
      <c r="C7" s="12"/>
      <c r="D7" s="41"/>
      <c r="E7" s="12"/>
      <c r="F7" s="106"/>
      <c r="G7" s="12"/>
      <c r="H7" s="41"/>
      <c r="I7" s="12"/>
      <c r="J7" s="40"/>
    </row>
    <row r="8" spans="1:12" ht="18" customHeight="1" x14ac:dyDescent="0.25">
      <c r="B8" s="39"/>
      <c r="C8" s="13" t="s">
        <v>347</v>
      </c>
      <c r="D8" s="9"/>
      <c r="E8" s="9"/>
      <c r="F8" s="105"/>
      <c r="G8" s="9"/>
      <c r="H8" s="42" t="s">
        <v>19</v>
      </c>
      <c r="I8" s="14">
        <v>18600817.329999998</v>
      </c>
      <c r="J8" s="40"/>
      <c r="K8" s="36" t="s">
        <v>8</v>
      </c>
      <c r="L8" s="36" t="s">
        <v>8</v>
      </c>
    </row>
    <row r="9" spans="1:12" ht="9" customHeight="1" x14ac:dyDescent="0.3">
      <c r="B9" s="39"/>
      <c r="C9" s="9"/>
      <c r="D9" s="9"/>
      <c r="E9" s="43"/>
      <c r="F9" s="105"/>
      <c r="G9" s="9"/>
      <c r="H9" s="9"/>
      <c r="I9" s="9"/>
      <c r="J9" s="40"/>
    </row>
    <row r="10" spans="1:12" ht="15.75" customHeight="1" x14ac:dyDescent="0.25">
      <c r="B10" s="39"/>
      <c r="C10" s="10" t="s">
        <v>20</v>
      </c>
      <c r="D10" s="9"/>
      <c r="E10" s="9"/>
      <c r="F10" s="105"/>
      <c r="G10" s="9"/>
      <c r="H10" s="9"/>
      <c r="I10" s="9"/>
      <c r="J10" s="40"/>
      <c r="L10" s="4" t="s">
        <v>8</v>
      </c>
    </row>
    <row r="11" spans="1:12" ht="15" customHeight="1" x14ac:dyDescent="0.25">
      <c r="B11" s="39"/>
      <c r="C11" s="231" t="s">
        <v>560</v>
      </c>
      <c r="E11" s="231" t="s">
        <v>360</v>
      </c>
      <c r="F11" s="232">
        <v>151013</v>
      </c>
      <c r="G11" s="38"/>
      <c r="H11" s="16"/>
      <c r="I11" s="16"/>
      <c r="J11" s="40"/>
    </row>
    <row r="12" spans="1:12" ht="15" customHeight="1" x14ac:dyDescent="0.25">
      <c r="B12" s="39"/>
      <c r="C12" s="231" t="s">
        <v>559</v>
      </c>
      <c r="E12" s="231" t="s">
        <v>389</v>
      </c>
      <c r="F12" s="232">
        <v>157805</v>
      </c>
      <c r="G12" s="38"/>
      <c r="H12" s="16"/>
      <c r="I12" s="16"/>
      <c r="J12" s="40"/>
    </row>
    <row r="13" spans="1:12" ht="15" customHeight="1" x14ac:dyDescent="0.25">
      <c r="B13" s="39"/>
      <c r="C13" s="231" t="s">
        <v>558</v>
      </c>
      <c r="E13" s="231" t="s">
        <v>411</v>
      </c>
      <c r="F13" s="232">
        <v>249904</v>
      </c>
      <c r="G13" s="38"/>
      <c r="H13" s="16"/>
      <c r="I13" s="16"/>
      <c r="J13" s="40"/>
    </row>
    <row r="14" spans="1:12" ht="15" customHeight="1" x14ac:dyDescent="0.25">
      <c r="B14" s="39"/>
      <c r="C14" s="231" t="s">
        <v>557</v>
      </c>
      <c r="E14" s="231" t="s">
        <v>415</v>
      </c>
      <c r="F14" s="232">
        <v>617993</v>
      </c>
      <c r="G14" s="38"/>
      <c r="H14" s="16"/>
      <c r="I14" s="16"/>
      <c r="J14" s="40"/>
    </row>
    <row r="15" spans="1:12" ht="15" customHeight="1" x14ac:dyDescent="0.25">
      <c r="B15" s="39"/>
      <c r="C15" s="231" t="s">
        <v>259</v>
      </c>
      <c r="E15" s="231" t="s">
        <v>438</v>
      </c>
      <c r="F15" s="232">
        <v>246307</v>
      </c>
      <c r="G15" s="38"/>
      <c r="H15" s="16"/>
      <c r="I15" s="16"/>
      <c r="J15" s="40"/>
    </row>
    <row r="16" spans="1:12" ht="15" customHeight="1" x14ac:dyDescent="0.25">
      <c r="B16" s="39"/>
      <c r="C16" s="231" t="s">
        <v>245</v>
      </c>
      <c r="E16" s="231" t="s">
        <v>443</v>
      </c>
      <c r="F16" s="232">
        <v>150000</v>
      </c>
      <c r="G16" s="38"/>
      <c r="H16" s="16"/>
      <c r="I16" s="16"/>
      <c r="J16" s="40"/>
    </row>
    <row r="17" spans="2:10" ht="15" customHeight="1" x14ac:dyDescent="0.25">
      <c r="B17" s="39"/>
      <c r="C17" s="231" t="s">
        <v>235</v>
      </c>
      <c r="E17" s="231" t="s">
        <v>419</v>
      </c>
      <c r="F17" s="232">
        <v>170000</v>
      </c>
      <c r="G17" s="38"/>
      <c r="H17" s="16"/>
      <c r="I17" s="16"/>
      <c r="J17" s="40"/>
    </row>
    <row r="18" spans="2:10" ht="15" customHeight="1" x14ac:dyDescent="0.25">
      <c r="B18" s="39"/>
      <c r="C18" s="231" t="s">
        <v>338</v>
      </c>
      <c r="E18" s="231" t="s">
        <v>493</v>
      </c>
      <c r="F18" s="232">
        <v>550000</v>
      </c>
      <c r="G18" s="38"/>
      <c r="H18" s="16"/>
      <c r="I18" s="16"/>
      <c r="J18" s="40"/>
    </row>
    <row r="19" spans="2:10" ht="15" customHeight="1" x14ac:dyDescent="0.25">
      <c r="B19" s="39"/>
      <c r="C19" s="231" t="s">
        <v>556</v>
      </c>
      <c r="E19" s="231" t="s">
        <v>420</v>
      </c>
      <c r="F19" s="232">
        <v>4994303.75</v>
      </c>
      <c r="G19" s="38"/>
      <c r="H19" s="16"/>
      <c r="I19" s="16"/>
      <c r="J19" s="40"/>
    </row>
    <row r="20" spans="2:10" ht="15" customHeight="1" x14ac:dyDescent="0.25">
      <c r="B20" s="39"/>
      <c r="C20" s="231" t="s">
        <v>245</v>
      </c>
      <c r="E20" s="231" t="s">
        <v>352</v>
      </c>
      <c r="F20" s="232">
        <v>150000</v>
      </c>
      <c r="G20" s="38"/>
      <c r="H20" s="16"/>
      <c r="I20" s="16"/>
      <c r="J20" s="40"/>
    </row>
    <row r="21" spans="2:10" ht="15" customHeight="1" x14ac:dyDescent="0.25">
      <c r="B21" s="39"/>
      <c r="C21" s="231" t="s">
        <v>353</v>
      </c>
      <c r="E21" s="231" t="s">
        <v>354</v>
      </c>
      <c r="F21" s="232">
        <v>5752</v>
      </c>
      <c r="G21" s="38"/>
      <c r="H21" s="16"/>
      <c r="I21" s="16"/>
      <c r="J21" s="40"/>
    </row>
    <row r="22" spans="2:10" ht="15" customHeight="1" x14ac:dyDescent="0.25">
      <c r="B22" s="39"/>
      <c r="C22" s="231" t="s">
        <v>223</v>
      </c>
      <c r="E22" s="231" t="s">
        <v>355</v>
      </c>
      <c r="F22" s="232">
        <v>152382</v>
      </c>
      <c r="G22" s="38"/>
      <c r="H22" s="16"/>
      <c r="I22" s="16"/>
      <c r="J22" s="40"/>
    </row>
    <row r="23" spans="2:10" ht="15" customHeight="1" x14ac:dyDescent="0.25">
      <c r="B23" s="39"/>
      <c r="C23" s="231" t="s">
        <v>356</v>
      </c>
      <c r="E23" s="231" t="s">
        <v>357</v>
      </c>
      <c r="F23" s="232">
        <v>103391</v>
      </c>
      <c r="G23" s="38"/>
      <c r="H23" s="16"/>
      <c r="I23" s="16"/>
      <c r="J23" s="40"/>
    </row>
    <row r="24" spans="2:10" ht="15" customHeight="1" x14ac:dyDescent="0.25">
      <c r="B24" s="39"/>
      <c r="C24" s="231" t="s">
        <v>318</v>
      </c>
      <c r="E24" s="231" t="s">
        <v>358</v>
      </c>
      <c r="F24" s="232">
        <v>389806</v>
      </c>
      <c r="G24" s="38"/>
      <c r="H24" s="16"/>
      <c r="I24" s="16"/>
      <c r="J24" s="40"/>
    </row>
    <row r="25" spans="2:10" ht="15" customHeight="1" x14ac:dyDescent="0.25">
      <c r="B25" s="39"/>
      <c r="C25" s="231" t="s">
        <v>226</v>
      </c>
      <c r="E25" s="231" t="s">
        <v>361</v>
      </c>
      <c r="F25" s="232">
        <v>108512.5</v>
      </c>
      <c r="G25" s="38"/>
      <c r="H25" s="16"/>
      <c r="I25" s="16"/>
      <c r="J25" s="40"/>
    </row>
    <row r="26" spans="2:10" ht="15" customHeight="1" x14ac:dyDescent="0.25">
      <c r="B26" s="39"/>
      <c r="C26" s="231" t="s">
        <v>213</v>
      </c>
      <c r="E26" s="231" t="s">
        <v>362</v>
      </c>
      <c r="F26" s="232">
        <v>156437</v>
      </c>
      <c r="G26" s="38"/>
      <c r="H26" s="16"/>
      <c r="I26" s="16"/>
      <c r="J26" s="40"/>
    </row>
    <row r="27" spans="2:10" ht="15" customHeight="1" x14ac:dyDescent="0.25">
      <c r="B27" s="39"/>
      <c r="C27" s="231" t="s">
        <v>227</v>
      </c>
      <c r="E27" s="231" t="s">
        <v>363</v>
      </c>
      <c r="F27" s="232">
        <v>150712</v>
      </c>
      <c r="G27" s="38"/>
      <c r="H27" s="16"/>
      <c r="I27" s="16"/>
      <c r="J27" s="40"/>
    </row>
    <row r="28" spans="2:10" ht="15" customHeight="1" x14ac:dyDescent="0.25">
      <c r="B28" s="39"/>
      <c r="C28" s="231" t="s">
        <v>219</v>
      </c>
      <c r="E28" s="231" t="s">
        <v>364</v>
      </c>
      <c r="F28" s="232">
        <v>115000</v>
      </c>
      <c r="G28" s="38"/>
      <c r="H28" s="16"/>
      <c r="I28" s="16"/>
      <c r="J28" s="40"/>
    </row>
    <row r="29" spans="2:10" ht="15" customHeight="1" x14ac:dyDescent="0.25">
      <c r="B29" s="39"/>
      <c r="C29" s="231" t="s">
        <v>214</v>
      </c>
      <c r="E29" s="231" t="s">
        <v>365</v>
      </c>
      <c r="F29" s="232">
        <v>9000</v>
      </c>
      <c r="G29" s="38"/>
      <c r="H29" s="16"/>
      <c r="I29" s="16"/>
      <c r="J29" s="40"/>
    </row>
    <row r="30" spans="2:10" ht="15" customHeight="1" x14ac:dyDescent="0.25">
      <c r="B30" s="39"/>
      <c r="C30" s="231" t="s">
        <v>208</v>
      </c>
      <c r="E30" s="231" t="s">
        <v>366</v>
      </c>
      <c r="F30" s="232">
        <v>72517</v>
      </c>
      <c r="G30" s="38"/>
      <c r="H30" s="16"/>
      <c r="I30" s="16"/>
      <c r="J30" s="40"/>
    </row>
    <row r="31" spans="2:10" ht="15" customHeight="1" x14ac:dyDescent="0.25">
      <c r="B31" s="39"/>
      <c r="C31" s="231" t="s">
        <v>209</v>
      </c>
      <c r="E31" s="231" t="s">
        <v>367</v>
      </c>
      <c r="F31" s="232">
        <v>72517</v>
      </c>
      <c r="G31" s="38"/>
      <c r="H31" s="16"/>
      <c r="I31" s="16"/>
      <c r="J31" s="40"/>
    </row>
    <row r="32" spans="2:10" ht="15" customHeight="1" x14ac:dyDescent="0.25">
      <c r="B32" s="39"/>
      <c r="C32" s="231" t="s">
        <v>262</v>
      </c>
      <c r="E32" s="231" t="s">
        <v>368</v>
      </c>
      <c r="F32" s="232">
        <v>182460</v>
      </c>
      <c r="G32" s="38"/>
      <c r="H32" s="16"/>
      <c r="I32" s="16"/>
      <c r="J32" s="40"/>
    </row>
    <row r="33" spans="2:10" ht="15" customHeight="1" x14ac:dyDescent="0.25">
      <c r="B33" s="39"/>
      <c r="C33" s="231" t="s">
        <v>252</v>
      </c>
      <c r="E33" s="231" t="s">
        <v>369</v>
      </c>
      <c r="F33" s="232">
        <v>76355</v>
      </c>
      <c r="G33" s="38"/>
      <c r="H33" s="16"/>
      <c r="I33" s="16"/>
      <c r="J33" s="40"/>
    </row>
    <row r="34" spans="2:10" ht="15" customHeight="1" x14ac:dyDescent="0.25">
      <c r="B34" s="39"/>
      <c r="C34" s="231" t="s">
        <v>252</v>
      </c>
      <c r="E34" s="231" t="s">
        <v>370</v>
      </c>
      <c r="F34" s="232">
        <v>14950</v>
      </c>
      <c r="G34" s="38"/>
      <c r="H34" s="16"/>
      <c r="I34" s="16"/>
      <c r="J34" s="40"/>
    </row>
    <row r="35" spans="2:10" ht="15" customHeight="1" x14ac:dyDescent="0.25">
      <c r="B35" s="39"/>
      <c r="C35" s="231" t="s">
        <v>371</v>
      </c>
      <c r="E35" s="231" t="s">
        <v>372</v>
      </c>
      <c r="F35" s="232">
        <v>5752</v>
      </c>
      <c r="G35" s="38"/>
      <c r="H35" s="16"/>
      <c r="I35" s="16"/>
      <c r="J35" s="40"/>
    </row>
    <row r="36" spans="2:10" ht="15" customHeight="1" x14ac:dyDescent="0.25">
      <c r="B36" s="39"/>
      <c r="C36" s="231" t="s">
        <v>217</v>
      </c>
      <c r="E36" s="231" t="s">
        <v>373</v>
      </c>
      <c r="F36" s="232">
        <v>150712</v>
      </c>
      <c r="G36" s="38"/>
      <c r="H36" s="16"/>
      <c r="I36" s="16"/>
      <c r="J36" s="40"/>
    </row>
    <row r="37" spans="2:10" ht="15" customHeight="1" x14ac:dyDescent="0.25">
      <c r="B37" s="39"/>
      <c r="C37" s="231" t="s">
        <v>218</v>
      </c>
      <c r="E37" s="231" t="s">
        <v>374</v>
      </c>
      <c r="F37" s="232">
        <v>144947</v>
      </c>
      <c r="G37" s="38"/>
      <c r="H37" s="16"/>
      <c r="I37" s="16"/>
      <c r="J37" s="40"/>
    </row>
    <row r="38" spans="2:10" ht="15" customHeight="1" x14ac:dyDescent="0.25">
      <c r="B38" s="39"/>
      <c r="C38" s="231" t="s">
        <v>312</v>
      </c>
      <c r="E38" s="231" t="s">
        <v>375</v>
      </c>
      <c r="F38" s="232">
        <v>12155</v>
      </c>
      <c r="G38" s="38"/>
      <c r="H38" s="16"/>
      <c r="I38" s="16"/>
      <c r="J38" s="40"/>
    </row>
    <row r="39" spans="2:10" ht="15" customHeight="1" x14ac:dyDescent="0.25">
      <c r="B39" s="39"/>
      <c r="C39" s="231" t="s">
        <v>312</v>
      </c>
      <c r="E39" s="231" t="s">
        <v>376</v>
      </c>
      <c r="F39" s="232">
        <v>6390</v>
      </c>
      <c r="G39" s="38"/>
      <c r="H39" s="16"/>
      <c r="I39" s="16"/>
      <c r="J39" s="40"/>
    </row>
    <row r="40" spans="2:10" ht="15" customHeight="1" x14ac:dyDescent="0.25">
      <c r="B40" s="39"/>
      <c r="C40" s="231" t="s">
        <v>205</v>
      </c>
      <c r="E40" s="231" t="s">
        <v>377</v>
      </c>
      <c r="F40" s="232">
        <v>4476</v>
      </c>
      <c r="G40" s="38"/>
      <c r="H40" s="16"/>
      <c r="I40" s="16"/>
      <c r="J40" s="40"/>
    </row>
    <row r="41" spans="2:10" ht="15" customHeight="1" x14ac:dyDescent="0.25">
      <c r="B41" s="39"/>
      <c r="C41" s="231" t="s">
        <v>378</v>
      </c>
      <c r="E41" s="231" t="s">
        <v>379</v>
      </c>
      <c r="F41" s="232">
        <v>4476</v>
      </c>
      <c r="G41" s="38"/>
      <c r="H41" s="16"/>
      <c r="I41" s="16"/>
      <c r="J41" s="40"/>
    </row>
    <row r="42" spans="2:10" ht="15" customHeight="1" x14ac:dyDescent="0.25">
      <c r="B42" s="39"/>
      <c r="C42" s="231" t="s">
        <v>380</v>
      </c>
      <c r="E42" s="231" t="s">
        <v>381</v>
      </c>
      <c r="F42" s="232">
        <v>5114</v>
      </c>
      <c r="G42" s="38"/>
      <c r="H42" s="16"/>
      <c r="I42" s="16"/>
      <c r="J42" s="40"/>
    </row>
    <row r="43" spans="2:10" ht="15" customHeight="1" x14ac:dyDescent="0.25">
      <c r="B43" s="39"/>
      <c r="C43" s="231" t="s">
        <v>382</v>
      </c>
      <c r="E43" s="231" t="s">
        <v>383</v>
      </c>
      <c r="F43" s="232">
        <v>124952</v>
      </c>
      <c r="G43" s="38"/>
      <c r="H43" s="16"/>
      <c r="I43" s="16"/>
      <c r="J43" s="40"/>
    </row>
    <row r="44" spans="2:10" ht="15" customHeight="1" x14ac:dyDescent="0.25">
      <c r="B44" s="39"/>
      <c r="C44" s="231" t="s">
        <v>382</v>
      </c>
      <c r="E44" s="231" t="s">
        <v>384</v>
      </c>
      <c r="F44" s="232">
        <v>25760</v>
      </c>
      <c r="G44" s="38"/>
      <c r="H44" s="16"/>
      <c r="I44" s="16"/>
      <c r="J44" s="40"/>
    </row>
    <row r="45" spans="2:10" ht="15" customHeight="1" x14ac:dyDescent="0.25">
      <c r="B45" s="39"/>
      <c r="C45" s="231" t="s">
        <v>385</v>
      </c>
      <c r="E45" s="231" t="s">
        <v>386</v>
      </c>
      <c r="F45" s="232">
        <v>11494</v>
      </c>
      <c r="G45" s="38"/>
      <c r="H45" s="16"/>
      <c r="I45" s="16"/>
      <c r="J45" s="40"/>
    </row>
    <row r="46" spans="2:10" ht="15" customHeight="1" x14ac:dyDescent="0.25">
      <c r="B46" s="39"/>
      <c r="C46" s="231" t="s">
        <v>387</v>
      </c>
      <c r="E46" s="231" t="s">
        <v>388</v>
      </c>
      <c r="F46" s="232">
        <v>172242</v>
      </c>
      <c r="G46" s="38"/>
      <c r="H46" s="16"/>
      <c r="I46" s="16"/>
      <c r="J46" s="40"/>
    </row>
    <row r="47" spans="2:10" ht="15" customHeight="1" x14ac:dyDescent="0.25">
      <c r="B47" s="39"/>
      <c r="C47" s="231" t="s">
        <v>207</v>
      </c>
      <c r="E47" s="231" t="s">
        <v>390</v>
      </c>
      <c r="F47" s="232">
        <v>7028</v>
      </c>
      <c r="G47" s="38"/>
      <c r="H47" s="16"/>
      <c r="I47" s="16"/>
      <c r="J47" s="40"/>
    </row>
    <row r="48" spans="2:10" ht="15" customHeight="1" x14ac:dyDescent="0.25">
      <c r="B48" s="39"/>
      <c r="C48" s="231" t="s">
        <v>222</v>
      </c>
      <c r="E48" s="231" t="s">
        <v>391</v>
      </c>
      <c r="F48" s="232">
        <v>72517</v>
      </c>
      <c r="G48" s="38"/>
      <c r="H48" s="16"/>
      <c r="I48" s="16"/>
      <c r="J48" s="40"/>
    </row>
    <row r="49" spans="2:10" ht="15" customHeight="1" x14ac:dyDescent="0.25">
      <c r="B49" s="39"/>
      <c r="C49" s="231" t="s">
        <v>220</v>
      </c>
      <c r="E49" s="231" t="s">
        <v>392</v>
      </c>
      <c r="F49" s="232">
        <v>130000</v>
      </c>
      <c r="G49" s="38"/>
      <c r="H49" s="16"/>
      <c r="I49" s="16"/>
      <c r="J49" s="40"/>
    </row>
    <row r="50" spans="2:10" ht="15" customHeight="1" x14ac:dyDescent="0.25">
      <c r="B50" s="39"/>
      <c r="C50" s="231" t="s">
        <v>210</v>
      </c>
      <c r="E50" s="231" t="s">
        <v>393</v>
      </c>
      <c r="F50" s="232">
        <v>6390</v>
      </c>
      <c r="G50" s="38"/>
      <c r="H50" s="16"/>
      <c r="I50" s="16"/>
      <c r="J50" s="40"/>
    </row>
    <row r="51" spans="2:10" ht="15" customHeight="1" x14ac:dyDescent="0.25">
      <c r="B51" s="39"/>
      <c r="C51" s="231" t="s">
        <v>394</v>
      </c>
      <c r="E51" s="231" t="s">
        <v>395</v>
      </c>
      <c r="F51" s="232">
        <v>12132</v>
      </c>
      <c r="G51" s="38"/>
      <c r="H51" s="16"/>
      <c r="I51" s="16"/>
      <c r="J51" s="40"/>
    </row>
    <row r="52" spans="2:10" ht="15" customHeight="1" x14ac:dyDescent="0.25">
      <c r="B52" s="39"/>
      <c r="C52" s="231" t="s">
        <v>328</v>
      </c>
      <c r="E52" s="231" t="s">
        <v>406</v>
      </c>
      <c r="F52" s="232">
        <v>107556</v>
      </c>
      <c r="G52" s="38"/>
      <c r="H52" s="16"/>
      <c r="I52" s="16"/>
      <c r="J52" s="40"/>
    </row>
    <row r="53" spans="2:10" ht="15" customHeight="1" x14ac:dyDescent="0.25">
      <c r="B53" s="39"/>
      <c r="C53" s="231" t="s">
        <v>396</v>
      </c>
      <c r="E53" s="231" t="s">
        <v>397</v>
      </c>
      <c r="F53" s="232">
        <v>8942</v>
      </c>
      <c r="G53" s="38"/>
      <c r="H53" s="16"/>
      <c r="I53" s="16"/>
      <c r="J53" s="40"/>
    </row>
    <row r="54" spans="2:10" ht="15" customHeight="1" x14ac:dyDescent="0.25">
      <c r="B54" s="39"/>
      <c r="C54" s="231" t="s">
        <v>228</v>
      </c>
      <c r="E54" s="231" t="s">
        <v>398</v>
      </c>
      <c r="F54" s="232">
        <v>5114</v>
      </c>
      <c r="G54" s="38"/>
      <c r="H54" s="16"/>
      <c r="I54" s="16"/>
      <c r="J54" s="40"/>
    </row>
    <row r="55" spans="2:10" ht="15" customHeight="1" x14ac:dyDescent="0.25">
      <c r="B55" s="39"/>
      <c r="C55" s="231" t="s">
        <v>240</v>
      </c>
      <c r="E55" s="231" t="s">
        <v>407</v>
      </c>
      <c r="F55" s="232">
        <v>25760</v>
      </c>
      <c r="G55" s="38"/>
      <c r="H55" s="16"/>
      <c r="I55" s="16"/>
      <c r="J55" s="40"/>
    </row>
    <row r="56" spans="2:10" ht="15" customHeight="1" x14ac:dyDescent="0.25">
      <c r="B56" s="39"/>
      <c r="C56" s="231" t="s">
        <v>240</v>
      </c>
      <c r="E56" s="231" t="s">
        <v>408</v>
      </c>
      <c r="F56" s="232">
        <v>80821</v>
      </c>
      <c r="G56" s="38"/>
      <c r="H56" s="16"/>
      <c r="I56" s="16"/>
      <c r="J56" s="40"/>
    </row>
    <row r="57" spans="2:10" ht="15" customHeight="1" x14ac:dyDescent="0.25">
      <c r="B57" s="39"/>
      <c r="C57" s="231" t="s">
        <v>229</v>
      </c>
      <c r="E57" s="231" t="s">
        <v>409</v>
      </c>
      <c r="F57" s="232">
        <v>189492</v>
      </c>
      <c r="G57" s="38"/>
      <c r="H57" s="16"/>
      <c r="I57" s="16"/>
      <c r="J57" s="40"/>
    </row>
    <row r="58" spans="2:10" ht="15" customHeight="1" x14ac:dyDescent="0.25">
      <c r="B58" s="39"/>
      <c r="C58" s="231" t="s">
        <v>215</v>
      </c>
      <c r="E58" s="231" t="s">
        <v>410</v>
      </c>
      <c r="F58" s="232">
        <v>7028</v>
      </c>
      <c r="G58" s="38"/>
      <c r="H58" s="16"/>
      <c r="I58" s="16"/>
      <c r="J58" s="40"/>
    </row>
    <row r="59" spans="2:10" ht="15" customHeight="1" x14ac:dyDescent="0.25">
      <c r="B59" s="39"/>
      <c r="C59" s="231" t="s">
        <v>412</v>
      </c>
      <c r="E59" s="231" t="s">
        <v>413</v>
      </c>
      <c r="F59" s="232">
        <v>142035</v>
      </c>
      <c r="G59" s="38"/>
      <c r="H59" s="16"/>
      <c r="I59" s="16"/>
      <c r="J59" s="40"/>
    </row>
    <row r="60" spans="2:10" ht="15" customHeight="1" x14ac:dyDescent="0.25">
      <c r="B60" s="39"/>
      <c r="C60" s="231" t="s">
        <v>233</v>
      </c>
      <c r="E60" s="231" t="s">
        <v>414</v>
      </c>
      <c r="F60" s="232">
        <v>33100</v>
      </c>
      <c r="G60" s="38"/>
      <c r="H60" s="16"/>
      <c r="I60" s="16"/>
      <c r="J60" s="40"/>
    </row>
    <row r="61" spans="2:10" ht="15" customHeight="1" x14ac:dyDescent="0.25">
      <c r="B61" s="39"/>
      <c r="C61" s="231" t="s">
        <v>342</v>
      </c>
      <c r="E61" s="231" t="s">
        <v>416</v>
      </c>
      <c r="F61" s="232">
        <v>616240</v>
      </c>
      <c r="G61" s="38"/>
      <c r="H61" s="16"/>
      <c r="I61" s="16"/>
      <c r="J61" s="40"/>
    </row>
    <row r="62" spans="2:10" ht="15" customHeight="1" x14ac:dyDescent="0.25">
      <c r="B62" s="39"/>
      <c r="C62" s="231" t="s">
        <v>417</v>
      </c>
      <c r="E62" s="231" t="s">
        <v>418</v>
      </c>
      <c r="F62" s="232">
        <v>3838</v>
      </c>
      <c r="G62" s="38"/>
      <c r="H62" s="16"/>
      <c r="I62" s="16"/>
      <c r="J62" s="40"/>
    </row>
    <row r="63" spans="2:10" ht="15" customHeight="1" x14ac:dyDescent="0.25">
      <c r="B63" s="39"/>
      <c r="C63" s="231" t="s">
        <v>241</v>
      </c>
      <c r="E63" s="231" t="s">
        <v>421</v>
      </c>
      <c r="F63" s="232">
        <v>6390</v>
      </c>
      <c r="G63" s="38"/>
      <c r="H63" s="16"/>
      <c r="I63" s="16"/>
      <c r="J63" s="40"/>
    </row>
    <row r="64" spans="2:10" ht="15" customHeight="1" x14ac:dyDescent="0.25">
      <c r="B64" s="39"/>
      <c r="C64" s="231" t="s">
        <v>233</v>
      </c>
      <c r="E64" s="231" t="s">
        <v>422</v>
      </c>
      <c r="F64" s="232">
        <v>124952</v>
      </c>
      <c r="G64" s="38"/>
      <c r="H64" s="16"/>
      <c r="I64" s="16"/>
      <c r="J64" s="40"/>
    </row>
    <row r="65" spans="2:10" ht="15" customHeight="1" x14ac:dyDescent="0.25">
      <c r="B65" s="39"/>
      <c r="C65" s="231" t="s">
        <v>224</v>
      </c>
      <c r="E65" s="231" t="s">
        <v>423</v>
      </c>
      <c r="F65" s="232">
        <v>130932</v>
      </c>
      <c r="G65" s="38"/>
      <c r="H65" s="16"/>
      <c r="I65" s="16"/>
      <c r="J65" s="40"/>
    </row>
    <row r="66" spans="2:10" ht="15" customHeight="1" x14ac:dyDescent="0.25">
      <c r="B66" s="39"/>
      <c r="C66" s="231" t="s">
        <v>224</v>
      </c>
      <c r="E66" s="231" t="s">
        <v>424</v>
      </c>
      <c r="F66" s="232">
        <v>59340</v>
      </c>
      <c r="G66" s="38"/>
      <c r="H66" s="16"/>
      <c r="I66" s="16"/>
      <c r="J66" s="40"/>
    </row>
    <row r="67" spans="2:10" ht="15" customHeight="1" x14ac:dyDescent="0.25">
      <c r="B67" s="39"/>
      <c r="C67" s="231" t="s">
        <v>425</v>
      </c>
      <c r="E67" s="231" t="s">
        <v>426</v>
      </c>
      <c r="F67" s="232">
        <v>9580</v>
      </c>
      <c r="G67" s="38"/>
      <c r="H67" s="16"/>
      <c r="I67" s="16"/>
      <c r="J67" s="40"/>
    </row>
    <row r="68" spans="2:10" ht="15" customHeight="1" x14ac:dyDescent="0.25">
      <c r="B68" s="39"/>
      <c r="C68" s="231" t="s">
        <v>232</v>
      </c>
      <c r="E68" s="231" t="s">
        <v>427</v>
      </c>
      <c r="F68" s="232">
        <v>16180.5</v>
      </c>
      <c r="G68" s="38"/>
      <c r="H68" s="16"/>
      <c r="I68" s="16"/>
      <c r="J68" s="40"/>
    </row>
    <row r="69" spans="2:10" ht="15" customHeight="1" x14ac:dyDescent="0.25">
      <c r="B69" s="39"/>
      <c r="C69" s="231" t="s">
        <v>232</v>
      </c>
      <c r="E69" s="231" t="s">
        <v>428</v>
      </c>
      <c r="F69" s="232">
        <v>134132</v>
      </c>
      <c r="G69" s="38"/>
      <c r="H69" s="16"/>
      <c r="I69" s="16"/>
      <c r="J69" s="40"/>
    </row>
    <row r="70" spans="2:10" ht="15" customHeight="1" x14ac:dyDescent="0.25">
      <c r="B70" s="39"/>
      <c r="C70" s="231" t="s">
        <v>331</v>
      </c>
      <c r="E70" s="231" t="s">
        <v>429</v>
      </c>
      <c r="F70" s="232">
        <v>86326</v>
      </c>
      <c r="G70" s="38"/>
      <c r="H70" s="16"/>
      <c r="I70" s="16"/>
      <c r="J70" s="40"/>
    </row>
    <row r="71" spans="2:10" ht="15" customHeight="1" x14ac:dyDescent="0.25">
      <c r="B71" s="39"/>
      <c r="C71" s="231" t="s">
        <v>234</v>
      </c>
      <c r="E71" s="231" t="s">
        <v>430</v>
      </c>
      <c r="F71" s="232">
        <v>72517</v>
      </c>
      <c r="G71" s="38"/>
      <c r="H71" s="16"/>
      <c r="I71" s="16"/>
      <c r="J71" s="40"/>
    </row>
    <row r="72" spans="2:10" ht="15" customHeight="1" x14ac:dyDescent="0.25">
      <c r="B72" s="39"/>
      <c r="C72" s="231" t="s">
        <v>236</v>
      </c>
      <c r="E72" s="231" t="s">
        <v>431</v>
      </c>
      <c r="F72" s="232">
        <v>130932</v>
      </c>
      <c r="G72" s="38"/>
      <c r="H72" s="16"/>
      <c r="I72" s="16"/>
      <c r="J72" s="40"/>
    </row>
    <row r="73" spans="2:10" ht="15" customHeight="1" x14ac:dyDescent="0.25">
      <c r="B73" s="39"/>
      <c r="C73" s="231" t="s">
        <v>236</v>
      </c>
      <c r="E73" s="231" t="s">
        <v>432</v>
      </c>
      <c r="F73" s="232">
        <v>12770</v>
      </c>
      <c r="G73" s="38"/>
      <c r="H73" s="16"/>
      <c r="I73" s="16"/>
      <c r="J73" s="40"/>
    </row>
    <row r="74" spans="2:10" ht="15" customHeight="1" x14ac:dyDescent="0.25">
      <c r="B74" s="39"/>
      <c r="C74" s="231" t="s">
        <v>236</v>
      </c>
      <c r="E74" s="231" t="s">
        <v>433</v>
      </c>
      <c r="F74" s="232">
        <v>26990.5</v>
      </c>
      <c r="G74" s="38"/>
      <c r="H74" s="16"/>
      <c r="I74" s="16"/>
      <c r="J74" s="40"/>
    </row>
    <row r="75" spans="2:10" ht="15" customHeight="1" x14ac:dyDescent="0.25">
      <c r="B75" s="39"/>
      <c r="C75" s="231" t="s">
        <v>434</v>
      </c>
      <c r="E75" s="231" t="s">
        <v>435</v>
      </c>
      <c r="F75" s="232">
        <v>87467</v>
      </c>
      <c r="G75" s="38"/>
      <c r="H75" s="16"/>
      <c r="I75" s="16"/>
      <c r="J75" s="40"/>
    </row>
    <row r="76" spans="2:10" ht="15" customHeight="1" x14ac:dyDescent="0.25">
      <c r="B76" s="39"/>
      <c r="C76" s="231" t="s">
        <v>239</v>
      </c>
      <c r="E76" s="231" t="s">
        <v>436</v>
      </c>
      <c r="F76" s="232">
        <v>94679</v>
      </c>
      <c r="G76" s="38"/>
      <c r="H76" s="16"/>
      <c r="I76" s="16"/>
      <c r="J76" s="40"/>
    </row>
    <row r="77" spans="2:10" ht="15" customHeight="1" x14ac:dyDescent="0.25">
      <c r="B77" s="39"/>
      <c r="C77" s="231" t="s">
        <v>231</v>
      </c>
      <c r="E77" s="231" t="s">
        <v>440</v>
      </c>
      <c r="F77" s="232">
        <v>72517</v>
      </c>
      <c r="G77" s="38"/>
      <c r="H77" s="16"/>
      <c r="I77" s="16"/>
      <c r="J77" s="40"/>
    </row>
    <row r="78" spans="2:10" ht="15" customHeight="1" x14ac:dyDescent="0.25">
      <c r="B78" s="39"/>
      <c r="C78" s="231" t="s">
        <v>329</v>
      </c>
      <c r="E78" s="231" t="s">
        <v>441</v>
      </c>
      <c r="F78" s="232">
        <v>243459</v>
      </c>
      <c r="G78" s="38"/>
      <c r="H78" s="16"/>
      <c r="I78" s="16"/>
      <c r="J78" s="40"/>
    </row>
    <row r="79" spans="2:10" ht="15" customHeight="1" x14ac:dyDescent="0.25">
      <c r="B79" s="39"/>
      <c r="C79" s="231" t="s">
        <v>329</v>
      </c>
      <c r="E79" s="231" t="s">
        <v>442</v>
      </c>
      <c r="F79" s="232">
        <v>29440</v>
      </c>
      <c r="G79" s="38"/>
      <c r="H79" s="16"/>
      <c r="I79" s="16"/>
      <c r="J79" s="40"/>
    </row>
    <row r="80" spans="2:10" ht="15" customHeight="1" x14ac:dyDescent="0.25">
      <c r="B80" s="39"/>
      <c r="C80" s="231" t="s">
        <v>444</v>
      </c>
      <c r="E80" s="231" t="s">
        <v>445</v>
      </c>
      <c r="F80" s="232">
        <v>7028</v>
      </c>
      <c r="G80" s="38"/>
      <c r="H80" s="16"/>
      <c r="I80" s="16"/>
      <c r="J80" s="40"/>
    </row>
    <row r="81" spans="2:10" ht="15" customHeight="1" x14ac:dyDescent="0.25">
      <c r="B81" s="39"/>
      <c r="C81" s="231" t="s">
        <v>487</v>
      </c>
      <c r="E81" s="231" t="s">
        <v>488</v>
      </c>
      <c r="F81" s="232">
        <v>10856</v>
      </c>
      <c r="G81" s="38"/>
      <c r="H81" s="16"/>
      <c r="I81" s="16"/>
      <c r="J81" s="40"/>
    </row>
    <row r="82" spans="2:10" ht="15" customHeight="1" x14ac:dyDescent="0.25">
      <c r="B82" s="39"/>
      <c r="C82" s="231" t="s">
        <v>330</v>
      </c>
      <c r="E82" s="231" t="s">
        <v>515</v>
      </c>
      <c r="F82" s="232">
        <v>74400</v>
      </c>
      <c r="G82" s="38"/>
      <c r="H82" s="16"/>
      <c r="I82" s="16"/>
      <c r="J82" s="40"/>
    </row>
    <row r="83" spans="2:10" ht="15" customHeight="1" x14ac:dyDescent="0.25">
      <c r="B83" s="39"/>
      <c r="C83" s="231" t="s">
        <v>220</v>
      </c>
      <c r="E83" s="231" t="s">
        <v>489</v>
      </c>
      <c r="F83" s="232">
        <v>118272.66</v>
      </c>
      <c r="G83" s="38"/>
      <c r="H83" s="16"/>
      <c r="I83" s="16"/>
      <c r="J83" s="40"/>
    </row>
    <row r="84" spans="2:10" ht="15" customHeight="1" x14ac:dyDescent="0.25">
      <c r="B84" s="39"/>
      <c r="C84" s="231" t="s">
        <v>244</v>
      </c>
      <c r="E84" s="231" t="s">
        <v>491</v>
      </c>
      <c r="F84" s="232">
        <v>83774</v>
      </c>
      <c r="G84" s="38"/>
      <c r="H84" s="16"/>
      <c r="I84" s="16"/>
      <c r="J84" s="40"/>
    </row>
    <row r="85" spans="2:10" ht="15" customHeight="1" x14ac:dyDescent="0.25">
      <c r="B85" s="39"/>
      <c r="C85" s="231" t="s">
        <v>244</v>
      </c>
      <c r="E85" s="231" t="s">
        <v>492</v>
      </c>
      <c r="F85" s="232">
        <v>14950</v>
      </c>
      <c r="G85" s="38"/>
      <c r="H85" s="16"/>
      <c r="I85" s="16"/>
      <c r="J85" s="40"/>
    </row>
    <row r="86" spans="2:10" ht="15" customHeight="1" x14ac:dyDescent="0.25">
      <c r="B86" s="39"/>
      <c r="C86" s="231" t="s">
        <v>278</v>
      </c>
      <c r="E86" s="231" t="s">
        <v>494</v>
      </c>
      <c r="F86" s="232">
        <v>5114</v>
      </c>
      <c r="G86" s="38"/>
      <c r="H86" s="16"/>
      <c r="I86" s="16"/>
      <c r="J86" s="40"/>
    </row>
    <row r="87" spans="2:10" ht="15" customHeight="1" x14ac:dyDescent="0.25">
      <c r="B87" s="39"/>
      <c r="C87" s="231" t="s">
        <v>248</v>
      </c>
      <c r="E87" s="231" t="s">
        <v>496</v>
      </c>
      <c r="F87" s="232">
        <v>51129.17</v>
      </c>
      <c r="G87" s="38"/>
      <c r="H87" s="16"/>
      <c r="I87" s="16"/>
      <c r="J87" s="40"/>
    </row>
    <row r="88" spans="2:10" ht="15" customHeight="1" x14ac:dyDescent="0.25">
      <c r="B88" s="39"/>
      <c r="C88" s="231" t="s">
        <v>328</v>
      </c>
      <c r="E88" s="231" t="s">
        <v>497</v>
      </c>
      <c r="F88" s="232">
        <v>185445</v>
      </c>
      <c r="G88" s="38"/>
      <c r="H88" s="16"/>
      <c r="I88" s="16"/>
      <c r="J88" s="40"/>
    </row>
    <row r="89" spans="2:10" ht="15" customHeight="1" x14ac:dyDescent="0.25">
      <c r="B89" s="39"/>
      <c r="C89" s="231" t="s">
        <v>210</v>
      </c>
      <c r="E89" s="231" t="s">
        <v>498</v>
      </c>
      <c r="F89" s="232">
        <v>53578</v>
      </c>
      <c r="G89" s="38"/>
      <c r="H89" s="16"/>
      <c r="I89" s="16"/>
      <c r="J89" s="40"/>
    </row>
    <row r="90" spans="2:10" ht="15" customHeight="1" x14ac:dyDescent="0.25">
      <c r="B90" s="39"/>
      <c r="C90" s="231" t="s">
        <v>545</v>
      </c>
      <c r="E90" s="231" t="s">
        <v>546</v>
      </c>
      <c r="F90" s="232">
        <v>6390</v>
      </c>
      <c r="G90" s="38"/>
      <c r="H90" s="16"/>
      <c r="I90" s="16"/>
      <c r="J90" s="40"/>
    </row>
    <row r="91" spans="2:10" ht="15" customHeight="1" x14ac:dyDescent="0.25">
      <c r="B91" s="39"/>
      <c r="C91" s="231" t="s">
        <v>250</v>
      </c>
      <c r="E91" s="231" t="s">
        <v>547</v>
      </c>
      <c r="F91" s="232">
        <v>139236</v>
      </c>
      <c r="G91" s="38"/>
      <c r="H91" s="16"/>
      <c r="I91" s="16"/>
      <c r="J91" s="40"/>
    </row>
    <row r="92" spans="2:10" ht="15" customHeight="1" x14ac:dyDescent="0.25">
      <c r="B92" s="39"/>
      <c r="C92" s="231" t="s">
        <v>243</v>
      </c>
      <c r="E92" s="231" t="s">
        <v>518</v>
      </c>
      <c r="F92" s="232">
        <v>51520</v>
      </c>
      <c r="G92" s="38"/>
      <c r="H92" s="16"/>
      <c r="I92" s="16"/>
      <c r="J92" s="40"/>
    </row>
    <row r="93" spans="2:10" ht="15" customHeight="1" x14ac:dyDescent="0.25">
      <c r="B93" s="39"/>
      <c r="C93" s="231" t="s">
        <v>329</v>
      </c>
      <c r="E93" s="231" t="s">
        <v>519</v>
      </c>
      <c r="F93" s="232">
        <v>197433.60000000001</v>
      </c>
      <c r="G93" s="38"/>
      <c r="H93" s="16"/>
      <c r="I93" s="16"/>
      <c r="J93" s="40"/>
    </row>
    <row r="94" spans="2:10" ht="15" customHeight="1" x14ac:dyDescent="0.25">
      <c r="B94" s="39"/>
      <c r="C94" s="231" t="s">
        <v>243</v>
      </c>
      <c r="E94" s="231" t="s">
        <v>520</v>
      </c>
      <c r="F94" s="232">
        <v>29605.4</v>
      </c>
      <c r="G94" s="38"/>
      <c r="H94" s="16"/>
      <c r="I94" s="16"/>
      <c r="J94" s="40"/>
    </row>
    <row r="95" spans="2:10" ht="15" customHeight="1" x14ac:dyDescent="0.25">
      <c r="B95" s="39"/>
      <c r="C95" s="231" t="s">
        <v>521</v>
      </c>
      <c r="E95" s="231" t="s">
        <v>522</v>
      </c>
      <c r="F95" s="232">
        <v>25760</v>
      </c>
      <c r="G95" s="38"/>
      <c r="H95" s="16"/>
      <c r="I95" s="16"/>
      <c r="J95" s="40"/>
    </row>
    <row r="96" spans="2:10" ht="15" customHeight="1" x14ac:dyDescent="0.25">
      <c r="B96" s="39"/>
      <c r="C96" s="231" t="s">
        <v>282</v>
      </c>
      <c r="E96" s="231" t="s">
        <v>523</v>
      </c>
      <c r="F96" s="232">
        <v>3680</v>
      </c>
      <c r="G96" s="38"/>
      <c r="H96" s="16"/>
      <c r="I96" s="16"/>
      <c r="J96" s="40"/>
    </row>
    <row r="97" spans="2:12" ht="15" customHeight="1" x14ac:dyDescent="0.25">
      <c r="B97" s="39"/>
      <c r="C97" s="231" t="s">
        <v>268</v>
      </c>
      <c r="E97" s="231" t="s">
        <v>524</v>
      </c>
      <c r="F97" s="232">
        <v>23646</v>
      </c>
      <c r="G97" s="38"/>
      <c r="H97" s="16"/>
      <c r="I97" s="16"/>
      <c r="J97" s="40"/>
    </row>
    <row r="98" spans="2:12" ht="15" customHeight="1" thickBot="1" x14ac:dyDescent="0.3">
      <c r="B98" s="39"/>
      <c r="C98" s="231" t="s">
        <v>216</v>
      </c>
      <c r="E98" s="231" t="s">
        <v>516</v>
      </c>
      <c r="F98" s="234">
        <v>124952</v>
      </c>
      <c r="G98" s="38"/>
      <c r="H98" s="16"/>
      <c r="I98" s="16"/>
      <c r="J98" s="40"/>
    </row>
    <row r="99" spans="2:12" ht="15" customHeight="1" x14ac:dyDescent="0.25">
      <c r="B99" s="39"/>
      <c r="C99" s="231"/>
      <c r="E99" s="231"/>
      <c r="F99" s="232"/>
      <c r="G99" s="38"/>
      <c r="H99" s="16"/>
      <c r="I99" s="16"/>
      <c r="J99" s="40"/>
    </row>
    <row r="100" spans="2:12" ht="15" customHeight="1" x14ac:dyDescent="0.25">
      <c r="B100" s="39"/>
      <c r="C100" s="128"/>
      <c r="D100" s="128"/>
      <c r="F100" s="81"/>
      <c r="G100" s="38"/>
      <c r="H100" s="16"/>
      <c r="I100" s="16"/>
      <c r="J100" s="40"/>
    </row>
    <row r="101" spans="2:12" ht="13.5" customHeight="1" x14ac:dyDescent="0.25">
      <c r="B101" s="39"/>
      <c r="C101" s="128"/>
      <c r="D101" s="128"/>
      <c r="F101" s="81"/>
      <c r="G101" s="17"/>
      <c r="H101" s="9"/>
      <c r="I101" s="22">
        <f>SUM(F11:F101)</f>
        <v>13708954.08</v>
      </c>
      <c r="J101" s="40"/>
      <c r="K101" s="36" t="s">
        <v>8</v>
      </c>
    </row>
    <row r="102" spans="2:12" ht="13.5" customHeight="1" x14ac:dyDescent="0.25">
      <c r="B102" s="39"/>
      <c r="C102" s="120"/>
      <c r="D102" s="120"/>
      <c r="E102" s="79"/>
      <c r="F102" s="107"/>
      <c r="G102" s="17"/>
      <c r="H102" s="9"/>
      <c r="I102" s="16"/>
      <c r="J102" s="40"/>
    </row>
    <row r="103" spans="2:12" ht="13.5" customHeight="1" x14ac:dyDescent="0.25">
      <c r="B103" s="39"/>
      <c r="C103" s="21" t="s">
        <v>39</v>
      </c>
      <c r="D103" s="66"/>
      <c r="E103" s="30"/>
      <c r="F103" s="108"/>
      <c r="G103" s="45"/>
      <c r="H103" s="9"/>
      <c r="I103" s="75"/>
      <c r="J103" s="40"/>
    </row>
    <row r="104" spans="2:12" ht="13.5" customHeight="1" x14ac:dyDescent="0.25">
      <c r="B104" s="39"/>
      <c r="C104" s="97" t="s">
        <v>201</v>
      </c>
      <c r="D104" s="72"/>
      <c r="E104" s="30"/>
      <c r="F104" s="232">
        <v>16091.85</v>
      </c>
      <c r="G104" s="45"/>
      <c r="H104" s="9"/>
      <c r="I104" s="75"/>
      <c r="J104" s="40"/>
    </row>
    <row r="105" spans="2:12" ht="13.5" customHeight="1" thickBot="1" x14ac:dyDescent="0.3">
      <c r="B105" s="39"/>
      <c r="C105" s="97" t="s">
        <v>561</v>
      </c>
      <c r="D105" s="72"/>
      <c r="E105" s="30"/>
      <c r="F105" s="103">
        <v>775093.35</v>
      </c>
      <c r="G105" s="45"/>
      <c r="H105" s="9"/>
      <c r="I105" s="75"/>
      <c r="J105" s="40"/>
    </row>
    <row r="106" spans="2:12" ht="18" customHeight="1" x14ac:dyDescent="0.25">
      <c r="B106" s="39"/>
      <c r="C106" s="66"/>
      <c r="D106" s="30"/>
      <c r="E106" s="30"/>
      <c r="F106" s="121"/>
      <c r="G106" s="45"/>
      <c r="H106" s="9"/>
      <c r="I106" s="75"/>
      <c r="J106" s="40"/>
    </row>
    <row r="107" spans="2:12" ht="13.5" customHeight="1" thickBot="1" x14ac:dyDescent="0.3">
      <c r="B107" s="39"/>
      <c r="C107" s="77"/>
      <c r="D107" s="66"/>
      <c r="E107" s="30"/>
      <c r="F107" s="108"/>
      <c r="G107" s="45"/>
      <c r="H107" s="9"/>
      <c r="I107" s="75"/>
      <c r="J107" s="40"/>
      <c r="L107" s="95" t="s">
        <v>8</v>
      </c>
    </row>
    <row r="108" spans="2:12" ht="13.5" customHeight="1" thickBot="1" x14ac:dyDescent="0.3">
      <c r="B108" s="39"/>
      <c r="C108" s="69" t="s">
        <v>39</v>
      </c>
      <c r="D108" s="66"/>
      <c r="E108" s="30"/>
      <c r="F108" s="107"/>
      <c r="G108" s="38"/>
      <c r="H108" s="16"/>
      <c r="I108" s="22">
        <f>SUM(F104:F106)</f>
        <v>791185.2</v>
      </c>
      <c r="J108" s="40"/>
    </row>
    <row r="109" spans="2:12" ht="13.5" customHeight="1" x14ac:dyDescent="0.25">
      <c r="B109" s="39"/>
      <c r="C109" s="77"/>
      <c r="D109" s="66"/>
      <c r="E109" s="30"/>
      <c r="F109" s="107"/>
      <c r="G109" s="38"/>
      <c r="H109" s="16"/>
      <c r="I109" s="99"/>
      <c r="J109" s="40"/>
    </row>
    <row r="110" spans="2:12" ht="13.5" customHeight="1" x14ac:dyDescent="0.25">
      <c r="B110" s="39"/>
      <c r="C110" s="6"/>
      <c r="D110" s="7"/>
      <c r="E110" s="6"/>
      <c r="F110" s="109"/>
      <c r="G110" s="18"/>
      <c r="H110" s="16"/>
      <c r="I110" s="18"/>
      <c r="J110" s="40"/>
      <c r="K110" s="19"/>
      <c r="L110" s="20"/>
    </row>
    <row r="111" spans="2:12" ht="14.1" customHeight="1" x14ac:dyDescent="0.25">
      <c r="B111" s="39"/>
      <c r="C111" s="21" t="s">
        <v>38</v>
      </c>
      <c r="D111" s="7"/>
      <c r="E111" s="12"/>
      <c r="F111" s="109"/>
      <c r="G111" s="47"/>
      <c r="H111" s="8" t="s">
        <v>19</v>
      </c>
      <c r="I111" s="22">
        <f>+I101+I108</f>
        <v>14500139.279999999</v>
      </c>
      <c r="J111" s="40"/>
      <c r="K111" s="19" t="s">
        <v>8</v>
      </c>
      <c r="L111" s="37" t="s">
        <v>8</v>
      </c>
    </row>
    <row r="112" spans="2:12" ht="13.5" customHeight="1" x14ac:dyDescent="0.25">
      <c r="B112" s="39"/>
      <c r="C112" s="46"/>
      <c r="D112" s="46"/>
      <c r="E112" s="46"/>
      <c r="F112" s="109"/>
      <c r="G112" s="16"/>
      <c r="H112" s="46"/>
      <c r="I112" s="46"/>
      <c r="J112" s="40"/>
    </row>
    <row r="113" spans="2:11" x14ac:dyDescent="0.25">
      <c r="B113" s="39"/>
      <c r="C113" s="23" t="s">
        <v>21</v>
      </c>
      <c r="D113" s="46"/>
      <c r="E113" s="48"/>
      <c r="F113" s="109"/>
      <c r="G113" s="47"/>
      <c r="H113" s="8" t="s">
        <v>19</v>
      </c>
      <c r="I113" s="24">
        <f>+I111+I8</f>
        <v>33100956.609999999</v>
      </c>
      <c r="J113" s="40"/>
      <c r="K113" s="20"/>
    </row>
    <row r="114" spans="2:11" ht="16.5" thickBot="1" x14ac:dyDescent="0.3">
      <c r="B114" s="60"/>
      <c r="C114" s="61"/>
      <c r="D114" s="61"/>
      <c r="E114" s="62"/>
      <c r="F114" s="110"/>
      <c r="G114" s="63"/>
      <c r="H114" s="64"/>
      <c r="I114" s="61"/>
      <c r="J114" s="44"/>
      <c r="K114" s="20"/>
    </row>
    <row r="115" spans="2:11" x14ac:dyDescent="0.25">
      <c r="B115" s="39"/>
      <c r="C115" s="59" t="s">
        <v>22</v>
      </c>
      <c r="D115" s="46"/>
      <c r="E115" s="48"/>
      <c r="F115" s="109"/>
      <c r="G115" s="47"/>
      <c r="H115" s="8"/>
      <c r="I115" s="46"/>
      <c r="J115" s="40"/>
      <c r="K115" s="20"/>
    </row>
    <row r="116" spans="2:11" x14ac:dyDescent="0.25">
      <c r="B116" s="39"/>
      <c r="C116" s="231" t="s">
        <v>448</v>
      </c>
      <c r="D116" s="231" t="s">
        <v>449</v>
      </c>
      <c r="F116" s="232">
        <v>727155</v>
      </c>
      <c r="G116" s="47"/>
      <c r="H116" s="8"/>
      <c r="I116" s="46"/>
      <c r="J116" s="40"/>
      <c r="K116" s="20"/>
    </row>
    <row r="117" spans="2:11" x14ac:dyDescent="0.25">
      <c r="B117" s="39"/>
      <c r="C117" s="231" t="s">
        <v>451</v>
      </c>
      <c r="D117" s="231" t="s">
        <v>452</v>
      </c>
      <c r="F117" s="232">
        <v>56189.25</v>
      </c>
      <c r="G117" s="47"/>
      <c r="H117" s="8"/>
      <c r="I117" s="46"/>
      <c r="J117" s="40"/>
      <c r="K117" s="20"/>
    </row>
    <row r="118" spans="2:11" x14ac:dyDescent="0.25">
      <c r="B118" s="39"/>
      <c r="C118" s="231" t="s">
        <v>454</v>
      </c>
      <c r="D118" s="231" t="s">
        <v>455</v>
      </c>
      <c r="F118" s="232">
        <v>90400</v>
      </c>
      <c r="G118" s="47"/>
      <c r="H118" s="8"/>
      <c r="I118" s="46"/>
      <c r="J118" s="40"/>
      <c r="K118" s="20"/>
    </row>
    <row r="119" spans="2:11" x14ac:dyDescent="0.25">
      <c r="B119" s="39"/>
      <c r="C119" s="231" t="s">
        <v>457</v>
      </c>
      <c r="D119" s="231" t="s">
        <v>458</v>
      </c>
      <c r="F119" s="232">
        <v>28250</v>
      </c>
      <c r="G119" s="47"/>
      <c r="H119" s="8"/>
      <c r="I119" s="46"/>
      <c r="J119" s="40"/>
      <c r="K119" s="20"/>
    </row>
    <row r="120" spans="2:11" x14ac:dyDescent="0.25">
      <c r="B120" s="39"/>
      <c r="C120" s="231" t="s">
        <v>460</v>
      </c>
      <c r="D120" s="231" t="s">
        <v>461</v>
      </c>
      <c r="F120" s="232">
        <v>97500.02</v>
      </c>
      <c r="G120" s="47"/>
      <c r="H120" s="8"/>
      <c r="I120" s="46"/>
      <c r="J120" s="40"/>
      <c r="K120" s="20"/>
    </row>
    <row r="121" spans="2:11" x14ac:dyDescent="0.25">
      <c r="B121" s="39"/>
      <c r="C121" s="231" t="s">
        <v>463</v>
      </c>
      <c r="D121" s="231" t="s">
        <v>464</v>
      </c>
      <c r="F121" s="232">
        <v>1446271.18</v>
      </c>
      <c r="G121" s="47"/>
      <c r="H121" s="8"/>
      <c r="I121" s="46"/>
      <c r="J121" s="40"/>
      <c r="K121" s="20"/>
    </row>
    <row r="122" spans="2:11" x14ac:dyDescent="0.25">
      <c r="B122" s="39"/>
      <c r="C122" s="231" t="s">
        <v>466</v>
      </c>
      <c r="D122" s="231" t="s">
        <v>467</v>
      </c>
      <c r="F122" s="232">
        <v>158200</v>
      </c>
      <c r="G122" s="47"/>
      <c r="H122" s="8"/>
      <c r="I122" s="46"/>
      <c r="J122" s="40"/>
      <c r="K122" s="20"/>
    </row>
    <row r="123" spans="2:11" x14ac:dyDescent="0.25">
      <c r="B123" s="39"/>
      <c r="C123" s="231" t="s">
        <v>469</v>
      </c>
      <c r="D123" s="231" t="s">
        <v>470</v>
      </c>
      <c r="F123" s="232">
        <v>89750</v>
      </c>
      <c r="G123" s="47"/>
      <c r="H123" s="8"/>
      <c r="I123" s="46"/>
      <c r="J123" s="40"/>
      <c r="K123" s="20"/>
    </row>
    <row r="124" spans="2:11" x14ac:dyDescent="0.25">
      <c r="B124" s="39"/>
      <c r="C124" s="231" t="s">
        <v>457</v>
      </c>
      <c r="D124" s="231" t="s">
        <v>527</v>
      </c>
      <c r="F124" s="232">
        <v>96050</v>
      </c>
      <c r="G124" s="47"/>
      <c r="H124" s="8"/>
      <c r="I124" s="46"/>
      <c r="J124" s="40"/>
      <c r="K124" s="20"/>
    </row>
    <row r="125" spans="2:11" x14ac:dyDescent="0.25">
      <c r="B125" s="39"/>
      <c r="C125" s="231" t="s">
        <v>529</v>
      </c>
      <c r="D125" s="231" t="s">
        <v>530</v>
      </c>
      <c r="F125" s="232">
        <v>135600</v>
      </c>
      <c r="G125" s="47"/>
      <c r="H125" s="8"/>
      <c r="I125" s="46"/>
      <c r="J125" s="40"/>
      <c r="K125" s="20"/>
    </row>
    <row r="126" spans="2:11" x14ac:dyDescent="0.25">
      <c r="B126" s="39"/>
      <c r="C126" s="231" t="s">
        <v>463</v>
      </c>
      <c r="D126" s="231" t="s">
        <v>532</v>
      </c>
      <c r="F126" s="232">
        <v>1446271.18</v>
      </c>
      <c r="G126" s="47"/>
      <c r="H126" s="8"/>
      <c r="I126" s="46"/>
      <c r="J126" s="40"/>
      <c r="K126" s="20"/>
    </row>
    <row r="127" spans="2:11" x14ac:dyDescent="0.25">
      <c r="B127" s="39"/>
      <c r="C127" s="231" t="s">
        <v>448</v>
      </c>
      <c r="D127" s="231" t="s">
        <v>449</v>
      </c>
      <c r="F127" s="232">
        <v>727155</v>
      </c>
      <c r="G127" s="47"/>
      <c r="H127" s="8"/>
      <c r="I127" s="46"/>
      <c r="J127" s="40"/>
      <c r="K127" s="20"/>
    </row>
    <row r="128" spans="2:11" x14ac:dyDescent="0.25">
      <c r="B128" s="39"/>
      <c r="C128" s="231" t="s">
        <v>535</v>
      </c>
      <c r="D128" s="231" t="s">
        <v>536</v>
      </c>
      <c r="F128" s="232">
        <v>570817.56999999995</v>
      </c>
      <c r="G128" s="47"/>
      <c r="H128" s="8"/>
      <c r="I128" s="46"/>
      <c r="J128" s="40"/>
      <c r="K128" s="20"/>
    </row>
    <row r="129" spans="2:11" x14ac:dyDescent="0.25">
      <c r="B129" s="39"/>
      <c r="C129" s="231" t="s">
        <v>472</v>
      </c>
      <c r="D129" s="231" t="s">
        <v>538</v>
      </c>
      <c r="F129" s="232">
        <v>1484280</v>
      </c>
      <c r="G129" s="47"/>
      <c r="H129" s="8"/>
      <c r="I129" s="46"/>
      <c r="J129" s="40"/>
      <c r="K129" s="20"/>
    </row>
    <row r="130" spans="2:11" x14ac:dyDescent="0.25">
      <c r="B130" s="39"/>
      <c r="C130" s="231" t="s">
        <v>463</v>
      </c>
      <c r="D130" s="231" t="s">
        <v>540</v>
      </c>
      <c r="F130" s="232">
        <v>39550</v>
      </c>
      <c r="G130" s="47"/>
      <c r="H130" s="8"/>
      <c r="I130" s="46"/>
      <c r="J130" s="40"/>
      <c r="K130" s="20"/>
    </row>
    <row r="131" spans="2:11" x14ac:dyDescent="0.25">
      <c r="B131" s="39"/>
      <c r="C131" s="231" t="s">
        <v>542</v>
      </c>
      <c r="D131" s="231" t="s">
        <v>543</v>
      </c>
      <c r="F131" s="232">
        <v>732127</v>
      </c>
      <c r="G131" s="47"/>
      <c r="H131" s="8"/>
      <c r="I131" s="46"/>
      <c r="J131" s="40"/>
      <c r="K131" s="20"/>
    </row>
    <row r="132" spans="2:11" x14ac:dyDescent="0.25">
      <c r="B132" s="39"/>
      <c r="C132" s="231" t="s">
        <v>401</v>
      </c>
      <c r="D132" s="231" t="s">
        <v>402</v>
      </c>
      <c r="F132" s="232">
        <v>2853270</v>
      </c>
      <c r="G132" s="47"/>
      <c r="H132" s="8"/>
      <c r="I132" s="46"/>
      <c r="J132" s="40"/>
      <c r="K132" s="20"/>
    </row>
    <row r="133" spans="2:11" x14ac:dyDescent="0.25">
      <c r="B133" s="39"/>
      <c r="C133" s="231" t="s">
        <v>472</v>
      </c>
      <c r="D133" s="231" t="s">
        <v>473</v>
      </c>
      <c r="F133" s="232">
        <v>544058</v>
      </c>
      <c r="G133" s="47"/>
      <c r="H133" s="8"/>
      <c r="I133" s="46"/>
      <c r="J133" s="40"/>
      <c r="K133" s="20"/>
    </row>
    <row r="134" spans="2:11" x14ac:dyDescent="0.25">
      <c r="B134" s="39"/>
      <c r="C134" s="231" t="s">
        <v>475</v>
      </c>
      <c r="D134" s="231" t="s">
        <v>476</v>
      </c>
      <c r="F134" s="232">
        <v>25594</v>
      </c>
      <c r="G134" s="47"/>
      <c r="H134" s="8"/>
      <c r="I134" s="46"/>
      <c r="J134" s="40"/>
      <c r="K134" s="20"/>
    </row>
    <row r="135" spans="2:11" x14ac:dyDescent="0.25">
      <c r="B135" s="39"/>
      <c r="C135" s="231" t="s">
        <v>475</v>
      </c>
      <c r="D135" s="231" t="s">
        <v>478</v>
      </c>
      <c r="F135" s="232">
        <v>12280</v>
      </c>
      <c r="G135" s="47"/>
      <c r="H135" s="8"/>
      <c r="I135" s="46"/>
      <c r="J135" s="40"/>
      <c r="K135" s="20"/>
    </row>
    <row r="136" spans="2:11" x14ac:dyDescent="0.25">
      <c r="B136" s="39"/>
      <c r="C136" s="231" t="s">
        <v>475</v>
      </c>
      <c r="D136" s="231" t="s">
        <v>478</v>
      </c>
      <c r="F136" s="232">
        <v>15166</v>
      </c>
      <c r="G136" s="47"/>
      <c r="H136" s="8"/>
      <c r="I136" s="46"/>
      <c r="J136" s="40"/>
      <c r="K136" s="20"/>
    </row>
    <row r="137" spans="2:11" x14ac:dyDescent="0.25">
      <c r="B137" s="39"/>
      <c r="C137" s="231" t="s">
        <v>475</v>
      </c>
      <c r="D137" s="231" t="s">
        <v>476</v>
      </c>
      <c r="F137" s="232">
        <v>8049</v>
      </c>
      <c r="G137" s="47"/>
      <c r="H137" s="8"/>
      <c r="I137" s="46"/>
      <c r="J137" s="40"/>
      <c r="K137" s="20"/>
    </row>
    <row r="138" spans="2:11" x14ac:dyDescent="0.25">
      <c r="B138" s="39"/>
      <c r="C138" s="231" t="s">
        <v>482</v>
      </c>
      <c r="D138" s="231" t="s">
        <v>483</v>
      </c>
      <c r="F138" s="232">
        <v>19700</v>
      </c>
      <c r="G138" s="47"/>
      <c r="H138" s="8"/>
      <c r="I138" s="46"/>
      <c r="J138" s="40"/>
      <c r="K138" s="20"/>
    </row>
    <row r="139" spans="2:11" x14ac:dyDescent="0.25">
      <c r="B139" s="39"/>
      <c r="C139" s="231" t="s">
        <v>501</v>
      </c>
      <c r="D139" s="231" t="s">
        <v>502</v>
      </c>
      <c r="F139" s="232">
        <v>1508100</v>
      </c>
      <c r="G139" s="47"/>
      <c r="H139" s="8"/>
      <c r="I139" s="46"/>
      <c r="J139" s="40"/>
      <c r="K139" s="20"/>
    </row>
    <row r="140" spans="2:11" x14ac:dyDescent="0.25">
      <c r="B140" s="39"/>
      <c r="C140" s="231" t="s">
        <v>504</v>
      </c>
      <c r="D140" s="231" t="s">
        <v>505</v>
      </c>
      <c r="F140" s="232">
        <v>715927</v>
      </c>
      <c r="G140" s="47"/>
      <c r="H140" s="8"/>
      <c r="I140" s="46"/>
      <c r="J140" s="40"/>
      <c r="K140" s="20"/>
    </row>
    <row r="141" spans="2:11" x14ac:dyDescent="0.25">
      <c r="B141" s="39"/>
      <c r="C141" s="231" t="s">
        <v>508</v>
      </c>
      <c r="D141" s="231" t="s">
        <v>509</v>
      </c>
      <c r="F141" s="232">
        <v>30000</v>
      </c>
      <c r="G141" s="47"/>
      <c r="H141" s="8"/>
      <c r="I141" s="46"/>
      <c r="J141" s="40"/>
      <c r="K141" s="20"/>
    </row>
    <row r="142" spans="2:11" x14ac:dyDescent="0.25">
      <c r="B142" s="39"/>
      <c r="C142" s="231" t="s">
        <v>512</v>
      </c>
      <c r="D142" s="231" t="s">
        <v>513</v>
      </c>
      <c r="F142" s="232">
        <v>100000</v>
      </c>
      <c r="G142" s="47"/>
      <c r="H142" s="8"/>
      <c r="I142" s="46"/>
      <c r="J142" s="40"/>
      <c r="K142" s="20"/>
    </row>
    <row r="143" spans="2:11" x14ac:dyDescent="0.25">
      <c r="B143" s="39"/>
      <c r="C143" s="231" t="s">
        <v>404</v>
      </c>
      <c r="D143" s="231" t="s">
        <v>405</v>
      </c>
      <c r="F143" s="232">
        <v>121200</v>
      </c>
      <c r="G143" s="47"/>
      <c r="H143" s="8"/>
      <c r="I143" s="46"/>
      <c r="J143" s="40"/>
      <c r="K143" s="20"/>
    </row>
    <row r="144" spans="2:11" x14ac:dyDescent="0.25">
      <c r="B144" s="39"/>
      <c r="C144" s="231" t="s">
        <v>550</v>
      </c>
      <c r="D144" s="231" t="s">
        <v>549</v>
      </c>
      <c r="F144" s="232">
        <v>752052</v>
      </c>
      <c r="G144" s="47"/>
      <c r="H144" s="8"/>
      <c r="I144" s="46"/>
      <c r="J144" s="40"/>
      <c r="K144" s="20"/>
    </row>
    <row r="145" spans="2:14" x14ac:dyDescent="0.25">
      <c r="B145" s="39"/>
      <c r="C145" s="231" t="s">
        <v>554</v>
      </c>
      <c r="D145" s="231" t="s">
        <v>553</v>
      </c>
      <c r="F145" s="232">
        <v>37679.85</v>
      </c>
      <c r="G145" s="47"/>
      <c r="H145" s="8"/>
      <c r="I145" s="46"/>
      <c r="J145" s="40"/>
      <c r="K145" s="20"/>
    </row>
    <row r="146" spans="2:14" ht="16.5" thickBot="1" x14ac:dyDescent="0.3">
      <c r="B146" s="39"/>
      <c r="C146" s="231"/>
      <c r="D146" s="231" t="s">
        <v>562</v>
      </c>
      <c r="F146" s="234">
        <v>2049.5</v>
      </c>
      <c r="G146" s="47"/>
      <c r="H146" s="8"/>
      <c r="I146" s="46"/>
      <c r="J146" s="40"/>
      <c r="K146" s="20"/>
    </row>
    <row r="147" spans="2:14" x14ac:dyDescent="0.25">
      <c r="B147" s="39"/>
      <c r="C147" s="231"/>
      <c r="D147" s="231"/>
      <c r="F147" s="75"/>
      <c r="G147" s="47"/>
      <c r="H147" s="8"/>
      <c r="I147" s="46"/>
      <c r="J147" s="40"/>
      <c r="K147" s="20"/>
    </row>
    <row r="148" spans="2:14" ht="16.5" thickBot="1" x14ac:dyDescent="0.3">
      <c r="B148" s="39"/>
      <c r="C148" s="96"/>
      <c r="D148" s="96"/>
      <c r="E148" s="30"/>
      <c r="F148" s="119"/>
      <c r="G148" s="47"/>
      <c r="H148" s="8"/>
      <c r="I148" s="46"/>
      <c r="J148" s="40"/>
      <c r="K148" s="20"/>
    </row>
    <row r="149" spans="2:14" ht="17.25" customHeight="1" thickBot="1" x14ac:dyDescent="0.3">
      <c r="B149" s="39"/>
      <c r="C149" s="69" t="s">
        <v>26</v>
      </c>
      <c r="D149" s="30"/>
      <c r="E149" s="30"/>
      <c r="F149" s="105"/>
      <c r="G149" s="47"/>
      <c r="H149" s="8" t="s">
        <v>19</v>
      </c>
      <c r="I149" s="25">
        <f>SUM(F116:F147)</f>
        <v>14670691.549999999</v>
      </c>
      <c r="J149" s="40"/>
      <c r="K149" s="36" t="s">
        <v>8</v>
      </c>
    </row>
    <row r="150" spans="2:14" ht="14.25" customHeight="1" thickBot="1" x14ac:dyDescent="0.3">
      <c r="B150" s="39"/>
      <c r="C150" s="30"/>
      <c r="D150" s="30"/>
      <c r="E150" s="30"/>
      <c r="F150" s="105"/>
      <c r="G150" s="49"/>
      <c r="H150" s="9"/>
      <c r="I150" s="18"/>
      <c r="J150" s="40"/>
      <c r="K150" s="36"/>
      <c r="L150" s="36"/>
      <c r="M150" s="36" t="s">
        <v>8</v>
      </c>
      <c r="N150" s="4" t="s">
        <v>8</v>
      </c>
    </row>
    <row r="151" spans="2:14" ht="20.25" customHeight="1" thickBot="1" x14ac:dyDescent="0.3">
      <c r="B151" s="39"/>
      <c r="C151" s="67" t="s">
        <v>348</v>
      </c>
      <c r="D151" s="30"/>
      <c r="E151" s="30"/>
      <c r="F151" s="105"/>
      <c r="G151" s="47"/>
      <c r="H151" s="8" t="s">
        <v>19</v>
      </c>
      <c r="I151" s="26">
        <f>+I113-I149</f>
        <v>18430265.060000002</v>
      </c>
      <c r="J151" s="40"/>
      <c r="K151" s="36"/>
      <c r="M151" s="36"/>
    </row>
    <row r="152" spans="2:14" ht="13.5" customHeight="1" x14ac:dyDescent="0.25">
      <c r="B152" s="39"/>
      <c r="C152" s="31"/>
      <c r="D152" s="30"/>
      <c r="E152" s="30"/>
      <c r="F152" s="105"/>
      <c r="G152" s="47"/>
      <c r="H152" s="8"/>
      <c r="I152" s="30"/>
      <c r="J152" s="40"/>
      <c r="K152" s="36"/>
      <c r="L152" s="70" t="s">
        <v>8</v>
      </c>
    </row>
    <row r="153" spans="2:14" ht="16.5" thickBot="1" x14ac:dyDescent="0.3">
      <c r="B153" s="39"/>
      <c r="C153" s="28"/>
      <c r="D153" s="9"/>
      <c r="E153" s="9"/>
      <c r="F153" s="105"/>
      <c r="G153" s="31"/>
      <c r="H153" s="9"/>
      <c r="I153" s="9"/>
      <c r="J153" s="40"/>
      <c r="K153" s="36" t="s">
        <v>8</v>
      </c>
      <c r="L153" s="36" t="s">
        <v>8</v>
      </c>
    </row>
    <row r="154" spans="2:14" ht="16.5" thickBot="1" x14ac:dyDescent="0.3">
      <c r="B154" s="39"/>
      <c r="C154" s="67" t="s">
        <v>23</v>
      </c>
      <c r="D154" s="9"/>
      <c r="E154" s="30"/>
      <c r="F154" s="105"/>
      <c r="G154" s="29" t="s">
        <v>8</v>
      </c>
      <c r="H154" s="31"/>
      <c r="I154" s="26">
        <f>SUM(F155:F157)</f>
        <v>10031725.67</v>
      </c>
      <c r="J154" s="40"/>
    </row>
    <row r="155" spans="2:14" ht="15.75" customHeight="1" x14ac:dyDescent="0.25">
      <c r="B155" s="39"/>
      <c r="C155" s="101" t="s">
        <v>23</v>
      </c>
      <c r="D155" s="102"/>
      <c r="E155" s="102" t="s">
        <v>8</v>
      </c>
      <c r="F155" s="98">
        <f>+'2. COBROS'!F125</f>
        <v>12402128.84</v>
      </c>
      <c r="G155" s="30"/>
      <c r="H155" s="31"/>
      <c r="I155" s="31"/>
      <c r="J155" s="40"/>
    </row>
    <row r="156" spans="2:14" ht="12" customHeight="1" x14ac:dyDescent="0.25">
      <c r="B156" s="39"/>
      <c r="C156" s="101" t="s">
        <v>28</v>
      </c>
      <c r="D156" s="102"/>
      <c r="E156" s="102" t="s">
        <v>8</v>
      </c>
      <c r="F156" s="98">
        <f>+'2. COBROS'!F145</f>
        <v>-1701070.02</v>
      </c>
      <c r="G156" s="29" t="s">
        <v>8</v>
      </c>
      <c r="H156" s="9"/>
      <c r="I156" s="17"/>
      <c r="J156" s="40"/>
      <c r="L156" s="27" t="s">
        <v>8</v>
      </c>
    </row>
    <row r="157" spans="2:14" ht="15.95" customHeight="1" thickBot="1" x14ac:dyDescent="0.3">
      <c r="B157" s="39"/>
      <c r="C157" s="101" t="s">
        <v>41</v>
      </c>
      <c r="D157" s="102"/>
      <c r="E157" s="100"/>
      <c r="F157" s="103">
        <f>+'2. COBROS'!F148</f>
        <v>-669333.15</v>
      </c>
      <c r="G157" s="29"/>
      <c r="H157" s="8" t="s">
        <v>8</v>
      </c>
      <c r="I157" s="15" t="s">
        <v>8</v>
      </c>
      <c r="J157" s="40"/>
      <c r="L157" s="27" t="s">
        <v>8</v>
      </c>
    </row>
    <row r="158" spans="2:14" ht="15.95" customHeight="1" thickBot="1" x14ac:dyDescent="0.3">
      <c r="B158" s="39"/>
      <c r="C158" s="6"/>
      <c r="D158" s="9"/>
      <c r="E158" s="6"/>
      <c r="F158" s="65"/>
      <c r="G158" s="29"/>
      <c r="H158" s="8"/>
      <c r="I158" s="15"/>
      <c r="J158" s="40"/>
      <c r="L158" s="27"/>
    </row>
    <row r="159" spans="2:14" ht="15.95" customHeight="1" thickBot="1" x14ac:dyDescent="0.3">
      <c r="B159" s="39"/>
      <c r="C159" s="67" t="s">
        <v>29</v>
      </c>
      <c r="D159" s="9"/>
      <c r="E159" s="6"/>
      <c r="F159" s="65"/>
      <c r="G159" s="29"/>
      <c r="H159" s="8"/>
      <c r="I159" s="26">
        <f>+'Balance General'!T29</f>
        <v>0</v>
      </c>
      <c r="J159" s="40"/>
      <c r="L159" s="27"/>
    </row>
    <row r="160" spans="2:14" ht="15.95" customHeight="1" x14ac:dyDescent="0.25">
      <c r="B160" s="39"/>
      <c r="C160" s="233"/>
      <c r="D160" s="9"/>
      <c r="E160" s="6"/>
      <c r="F160" s="65"/>
      <c r="G160" s="29"/>
      <c r="H160" s="8"/>
      <c r="I160" s="15"/>
      <c r="J160" s="40"/>
      <c r="L160" s="27"/>
    </row>
    <row r="161" spans="2:12" ht="15.95" customHeight="1" x14ac:dyDescent="0.25">
      <c r="B161" s="39"/>
      <c r="C161" s="233"/>
      <c r="D161" s="9"/>
      <c r="E161" s="6"/>
      <c r="F161" s="65"/>
      <c r="G161" s="29"/>
      <c r="H161" s="8"/>
      <c r="I161" s="15"/>
      <c r="J161" s="40"/>
      <c r="L161" s="27"/>
    </row>
    <row r="162" spans="2:12" ht="15.95" customHeight="1" x14ac:dyDescent="0.25">
      <c r="B162" s="39"/>
      <c r="C162" s="233"/>
      <c r="D162" s="30"/>
      <c r="E162" s="6"/>
      <c r="F162" s="65"/>
      <c r="G162" s="29"/>
      <c r="H162" s="8"/>
      <c r="I162" s="15"/>
      <c r="J162" s="40"/>
      <c r="L162" s="27"/>
    </row>
    <row r="163" spans="2:12" ht="15.95" hidden="1" customHeight="1" x14ac:dyDescent="0.25">
      <c r="B163" s="39"/>
      <c r="C163" s="125" t="s">
        <v>44</v>
      </c>
      <c r="D163" s="30"/>
      <c r="E163" s="6"/>
      <c r="F163" s="71">
        <v>-1</v>
      </c>
      <c r="G163" s="29"/>
      <c r="H163" s="8"/>
      <c r="I163" s="15"/>
      <c r="J163" s="40"/>
      <c r="L163" s="27"/>
    </row>
    <row r="164" spans="2:12" ht="15.95" hidden="1" customHeight="1" x14ac:dyDescent="0.25">
      <c r="B164" s="39"/>
      <c r="C164" s="89"/>
      <c r="D164" s="122"/>
      <c r="E164" s="100"/>
      <c r="F164" s="78"/>
      <c r="G164" s="29"/>
      <c r="H164" s="8"/>
      <c r="I164" s="15"/>
      <c r="J164" s="40"/>
      <c r="L164" s="27"/>
    </row>
    <row r="165" spans="2:12" ht="15.95" hidden="1" customHeight="1" thickBot="1" x14ac:dyDescent="0.3">
      <c r="B165" s="39"/>
      <c r="C165" s="89"/>
      <c r="D165" s="122"/>
      <c r="E165" s="100"/>
      <c r="F165" s="111"/>
      <c r="G165" s="29"/>
      <c r="H165" s="8"/>
      <c r="I165" s="15"/>
      <c r="J165" s="40"/>
      <c r="L165" s="27"/>
    </row>
    <row r="166" spans="2:12" ht="15.95" customHeight="1" x14ac:dyDescent="0.25">
      <c r="B166" s="39"/>
      <c r="C166" s="89"/>
      <c r="D166" s="30"/>
      <c r="E166" s="6"/>
      <c r="F166" s="78"/>
      <c r="G166" s="29"/>
      <c r="H166" s="8"/>
      <c r="I166" s="15" t="s">
        <v>8</v>
      </c>
      <c r="J166" s="40"/>
      <c r="L166" s="27"/>
    </row>
    <row r="167" spans="2:12" ht="15" customHeight="1" thickBot="1" x14ac:dyDescent="0.35">
      <c r="B167" s="50"/>
      <c r="C167" s="89"/>
      <c r="D167" s="82"/>
      <c r="E167" s="32"/>
      <c r="F167" s="78" t="s">
        <v>8</v>
      </c>
      <c r="G167" s="34"/>
      <c r="H167" s="35"/>
      <c r="I167" s="35"/>
      <c r="J167" s="51"/>
    </row>
    <row r="168" spans="2:12" ht="15" customHeight="1" x14ac:dyDescent="0.25">
      <c r="B168" s="50"/>
      <c r="C168" s="89"/>
      <c r="D168" s="82"/>
      <c r="E168" s="33" t="s">
        <v>24</v>
      </c>
      <c r="F168" s="112"/>
      <c r="G168" s="34"/>
      <c r="H168" s="35"/>
      <c r="I168" s="35"/>
      <c r="J168" s="51"/>
    </row>
    <row r="169" spans="2:12" ht="9.9499999999999993" customHeight="1" thickBot="1" x14ac:dyDescent="0.3">
      <c r="B169" s="52"/>
      <c r="C169" s="53"/>
      <c r="D169" s="54"/>
      <c r="E169" s="55" t="s">
        <v>25</v>
      </c>
      <c r="F169" s="113"/>
      <c r="G169" s="56"/>
      <c r="H169" s="57"/>
      <c r="I169" s="57"/>
      <c r="J169" s="58"/>
    </row>
    <row r="170" spans="2:12" x14ac:dyDescent="0.25">
      <c r="G170" s="19"/>
      <c r="H170" s="19"/>
      <c r="I170" s="19"/>
    </row>
    <row r="171" spans="2:12" x14ac:dyDescent="0.25">
      <c r="G171" s="19"/>
      <c r="H171" s="19"/>
      <c r="I171" s="19"/>
    </row>
    <row r="172" spans="2:12" x14ac:dyDescent="0.25">
      <c r="G172" s="19"/>
      <c r="H172" s="19"/>
      <c r="I172" s="19"/>
    </row>
    <row r="173" spans="2:12" x14ac:dyDescent="0.25">
      <c r="G173" s="19"/>
      <c r="H173" s="19"/>
      <c r="I173" s="19"/>
    </row>
    <row r="174" spans="2:12" x14ac:dyDescent="0.25">
      <c r="G174" s="19"/>
      <c r="H174" s="19"/>
      <c r="I174" s="19"/>
    </row>
    <row r="175" spans="2:12" x14ac:dyDescent="0.25">
      <c r="G175" s="19"/>
      <c r="H175" s="19"/>
      <c r="I175" s="19"/>
    </row>
    <row r="176" spans="2:12" x14ac:dyDescent="0.25">
      <c r="G176" s="19"/>
      <c r="H176" s="19"/>
      <c r="I176" s="19"/>
    </row>
    <row r="177" spans="7:9" x14ac:dyDescent="0.25">
      <c r="G177" s="19"/>
      <c r="H177" s="19"/>
      <c r="I177" s="19"/>
    </row>
    <row r="178" spans="7:9" x14ac:dyDescent="0.25">
      <c r="G178" s="19"/>
      <c r="H178" s="19"/>
      <c r="I178" s="19"/>
    </row>
    <row r="179" spans="7:9" x14ac:dyDescent="0.25">
      <c r="G179" s="19"/>
      <c r="H179" s="19"/>
      <c r="I179" s="19"/>
    </row>
    <row r="180" spans="7:9" x14ac:dyDescent="0.25">
      <c r="G180" s="19"/>
      <c r="H180" s="19"/>
      <c r="I180" s="19"/>
    </row>
    <row r="181" spans="7:9" x14ac:dyDescent="0.25">
      <c r="G181" s="19"/>
      <c r="H181" s="19"/>
      <c r="I181" s="19"/>
    </row>
    <row r="182" spans="7:9" x14ac:dyDescent="0.25">
      <c r="G182" s="19"/>
      <c r="H182" s="19"/>
      <c r="I182" s="19"/>
    </row>
    <row r="208" spans="5:5" x14ac:dyDescent="0.25">
      <c r="E208" s="36">
        <v>732648.88</v>
      </c>
    </row>
    <row r="209" spans="5:5" x14ac:dyDescent="0.25">
      <c r="E209" s="36">
        <v>78829.740000000005</v>
      </c>
    </row>
    <row r="211" spans="5:5" x14ac:dyDescent="0.25">
      <c r="E211" s="36">
        <f>+E208-E209</f>
        <v>653819.14</v>
      </c>
    </row>
  </sheetData>
  <mergeCells count="1">
    <mergeCell ref="B2:J2"/>
  </mergeCells>
  <pageMargins left="0.94488188976377963" right="0.11811023622047245" top="0.59055118110236227" bottom="0.62992125984251968" header="0.35433070866141736" footer="0.43307086614173229"/>
  <pageSetup scale="55" fitToHeight="4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4"/>
  <sheetViews>
    <sheetView zoomScaleNormal="100" workbookViewId="0">
      <pane xSplit="2" ySplit="1" topLeftCell="C122" activePane="bottomRight" state="frozenSplit"/>
      <selection pane="topRight" activeCell="E1" sqref="E1"/>
      <selection pane="bottomLeft" activeCell="A2" sqref="A2"/>
      <selection pane="bottomRight" activeCell="C140" sqref="C140"/>
    </sheetView>
  </sheetViews>
  <sheetFormatPr baseColWidth="10" defaultColWidth="11.42578125" defaultRowHeight="15" x14ac:dyDescent="0.25"/>
  <cols>
    <col min="1" max="1" width="4.140625" style="162" customWidth="1"/>
    <col min="2" max="2" width="14.42578125" style="164" customWidth="1"/>
    <col min="3" max="3" width="13" style="211" customWidth="1"/>
    <col min="4" max="4" width="14" style="164" customWidth="1"/>
    <col min="5" max="5" width="31.85546875" style="164" customWidth="1"/>
    <col min="6" max="6" width="53.85546875" style="164" customWidth="1"/>
    <col min="7" max="7" width="17.7109375" style="164" customWidth="1"/>
    <col min="8" max="8" width="19" style="164" customWidth="1"/>
    <col min="9" max="9" width="12.85546875" style="164" customWidth="1"/>
    <col min="10" max="10" width="11.7109375" style="162" bestFit="1" customWidth="1"/>
    <col min="11" max="11" width="14.140625" style="162" customWidth="1"/>
    <col min="12" max="16384" width="11.42578125" style="162"/>
  </cols>
  <sheetData>
    <row r="1" spans="2:11" ht="15.75" thickBot="1" x14ac:dyDescent="0.3">
      <c r="B1" s="172" t="s">
        <v>30</v>
      </c>
      <c r="C1" s="173" t="s">
        <v>31</v>
      </c>
      <c r="D1" s="173" t="s">
        <v>32</v>
      </c>
      <c r="E1" s="173" t="s">
        <v>33</v>
      </c>
      <c r="F1" s="173" t="s">
        <v>34</v>
      </c>
      <c r="G1" s="173" t="s">
        <v>35</v>
      </c>
      <c r="H1" s="173" t="s">
        <v>36</v>
      </c>
      <c r="I1" s="174" t="s">
        <v>37</v>
      </c>
    </row>
    <row r="2" spans="2:11" x14ac:dyDescent="0.25">
      <c r="B2" s="175" t="s">
        <v>71</v>
      </c>
      <c r="C2" s="176"/>
      <c r="D2" s="177"/>
      <c r="E2" s="177"/>
      <c r="F2" s="177"/>
      <c r="G2" s="178"/>
      <c r="H2" s="178"/>
      <c r="I2" s="179" t="s">
        <v>8</v>
      </c>
    </row>
    <row r="3" spans="2:11" x14ac:dyDescent="0.25">
      <c r="B3" s="180" t="s">
        <v>72</v>
      </c>
      <c r="C3" s="181"/>
      <c r="D3" s="182"/>
      <c r="E3" s="182"/>
      <c r="F3" s="182"/>
      <c r="G3" s="183"/>
      <c r="H3" s="183"/>
      <c r="I3" s="184" t="s">
        <v>8</v>
      </c>
      <c r="K3" s="187" t="s">
        <v>8</v>
      </c>
    </row>
    <row r="4" spans="2:11" x14ac:dyDescent="0.25">
      <c r="B4" s="180" t="s">
        <v>73</v>
      </c>
      <c r="C4" s="181"/>
      <c r="D4" s="182"/>
      <c r="E4" s="182"/>
      <c r="F4" s="185" t="s">
        <v>74</v>
      </c>
      <c r="G4" s="183"/>
      <c r="H4" s="183"/>
      <c r="I4" s="186">
        <v>18082547.93</v>
      </c>
      <c r="J4" s="171" t="s">
        <v>8</v>
      </c>
      <c r="K4" s="187" t="s">
        <v>8</v>
      </c>
    </row>
    <row r="5" spans="2:11" x14ac:dyDescent="0.25">
      <c r="B5" s="236" t="s">
        <v>351</v>
      </c>
      <c r="C5" s="239">
        <v>43475</v>
      </c>
      <c r="D5" s="66"/>
      <c r="E5" s="66" t="s">
        <v>245</v>
      </c>
      <c r="F5" s="66" t="s">
        <v>352</v>
      </c>
      <c r="G5" s="75">
        <v>150000</v>
      </c>
      <c r="H5" s="75"/>
      <c r="I5" s="167">
        <f>+I4+G5-H5</f>
        <v>18232547.93</v>
      </c>
    </row>
    <row r="6" spans="2:11" x14ac:dyDescent="0.25">
      <c r="B6" s="236" t="s">
        <v>351</v>
      </c>
      <c r="C6" s="239">
        <v>43475</v>
      </c>
      <c r="D6" s="66"/>
      <c r="E6" s="66" t="s">
        <v>353</v>
      </c>
      <c r="F6" s="66" t="s">
        <v>354</v>
      </c>
      <c r="G6" s="75">
        <v>5752</v>
      </c>
      <c r="H6" s="75"/>
      <c r="I6" s="167">
        <f t="shared" ref="I6:I69" si="0">+I5+G6-H6</f>
        <v>18238299.93</v>
      </c>
    </row>
    <row r="7" spans="2:11" x14ac:dyDescent="0.25">
      <c r="B7" s="236" t="s">
        <v>351</v>
      </c>
      <c r="C7" s="239">
        <v>43475</v>
      </c>
      <c r="D7" s="66"/>
      <c r="E7" s="66" t="s">
        <v>223</v>
      </c>
      <c r="F7" s="66" t="s">
        <v>355</v>
      </c>
      <c r="G7" s="75">
        <v>152382</v>
      </c>
      <c r="H7" s="75"/>
      <c r="I7" s="167">
        <f t="shared" si="0"/>
        <v>18390681.93</v>
      </c>
    </row>
    <row r="8" spans="2:11" x14ac:dyDescent="0.25">
      <c r="B8" s="236" t="s">
        <v>351</v>
      </c>
      <c r="C8" s="239">
        <v>43475</v>
      </c>
      <c r="D8" s="66"/>
      <c r="E8" s="66" t="s">
        <v>356</v>
      </c>
      <c r="F8" s="66" t="s">
        <v>357</v>
      </c>
      <c r="G8" s="75">
        <v>103391</v>
      </c>
      <c r="H8" s="75"/>
      <c r="I8" s="167">
        <f t="shared" si="0"/>
        <v>18494072.93</v>
      </c>
    </row>
    <row r="9" spans="2:11" x14ac:dyDescent="0.25">
      <c r="B9" s="236" t="s">
        <v>351</v>
      </c>
      <c r="C9" s="239">
        <v>43475</v>
      </c>
      <c r="D9" s="66"/>
      <c r="E9" s="66" t="s">
        <v>318</v>
      </c>
      <c r="F9" s="66" t="s">
        <v>358</v>
      </c>
      <c r="G9" s="75">
        <v>389806</v>
      </c>
      <c r="H9" s="75"/>
      <c r="I9" s="167">
        <f t="shared" si="0"/>
        <v>18883878.93</v>
      </c>
    </row>
    <row r="10" spans="2:11" x14ac:dyDescent="0.25">
      <c r="B10" s="236" t="s">
        <v>359</v>
      </c>
      <c r="C10" s="239">
        <v>43475</v>
      </c>
      <c r="D10" s="66"/>
      <c r="E10" s="66"/>
      <c r="F10" s="66" t="s">
        <v>360</v>
      </c>
      <c r="G10" s="75">
        <v>151013</v>
      </c>
      <c r="H10" s="75"/>
      <c r="I10" s="167">
        <f t="shared" si="0"/>
        <v>19034891.93</v>
      </c>
    </row>
    <row r="11" spans="2:11" x14ac:dyDescent="0.25">
      <c r="B11" s="236" t="s">
        <v>351</v>
      </c>
      <c r="C11" s="239">
        <v>43475</v>
      </c>
      <c r="D11" s="66"/>
      <c r="E11" s="66" t="s">
        <v>226</v>
      </c>
      <c r="F11" s="66" t="s">
        <v>361</v>
      </c>
      <c r="G11" s="75">
        <v>108512.5</v>
      </c>
      <c r="H11" s="75"/>
      <c r="I11" s="167">
        <f t="shared" si="0"/>
        <v>19143404.43</v>
      </c>
    </row>
    <row r="12" spans="2:11" x14ac:dyDescent="0.25">
      <c r="B12" s="236" t="s">
        <v>351</v>
      </c>
      <c r="C12" s="239">
        <v>43475</v>
      </c>
      <c r="D12" s="66"/>
      <c r="E12" s="66" t="s">
        <v>213</v>
      </c>
      <c r="F12" s="66" t="s">
        <v>362</v>
      </c>
      <c r="G12" s="75">
        <v>156437</v>
      </c>
      <c r="H12" s="75"/>
      <c r="I12" s="167">
        <f t="shared" si="0"/>
        <v>19299841.43</v>
      </c>
    </row>
    <row r="13" spans="2:11" x14ac:dyDescent="0.25">
      <c r="B13" s="236" t="s">
        <v>351</v>
      </c>
      <c r="C13" s="239">
        <v>43475</v>
      </c>
      <c r="D13" s="66"/>
      <c r="E13" s="66" t="s">
        <v>227</v>
      </c>
      <c r="F13" s="66" t="s">
        <v>363</v>
      </c>
      <c r="G13" s="75">
        <v>150712</v>
      </c>
      <c r="H13" s="75"/>
      <c r="I13" s="167">
        <f t="shared" si="0"/>
        <v>19450553.43</v>
      </c>
    </row>
    <row r="14" spans="2:11" x14ac:dyDescent="0.25">
      <c r="B14" s="236" t="s">
        <v>351</v>
      </c>
      <c r="C14" s="239">
        <v>43506</v>
      </c>
      <c r="D14" s="66"/>
      <c r="E14" s="66" t="s">
        <v>219</v>
      </c>
      <c r="F14" s="66" t="s">
        <v>364</v>
      </c>
      <c r="G14" s="75">
        <v>115000</v>
      </c>
      <c r="H14" s="75"/>
      <c r="I14" s="167">
        <f t="shared" si="0"/>
        <v>19565553.43</v>
      </c>
    </row>
    <row r="15" spans="2:11" x14ac:dyDescent="0.25">
      <c r="B15" s="236" t="s">
        <v>351</v>
      </c>
      <c r="C15" s="239">
        <v>43506</v>
      </c>
      <c r="D15" s="66"/>
      <c r="E15" s="66" t="s">
        <v>214</v>
      </c>
      <c r="F15" s="66" t="s">
        <v>365</v>
      </c>
      <c r="G15" s="75">
        <v>9000</v>
      </c>
      <c r="H15" s="75"/>
      <c r="I15" s="167">
        <f t="shared" si="0"/>
        <v>19574553.43</v>
      </c>
    </row>
    <row r="16" spans="2:11" x14ac:dyDescent="0.25">
      <c r="B16" s="236" t="s">
        <v>351</v>
      </c>
      <c r="C16" s="239">
        <v>43506</v>
      </c>
      <c r="D16" s="66"/>
      <c r="E16" s="66" t="s">
        <v>208</v>
      </c>
      <c r="F16" s="66" t="s">
        <v>366</v>
      </c>
      <c r="G16" s="75">
        <v>72517</v>
      </c>
      <c r="H16" s="75"/>
      <c r="I16" s="167">
        <f t="shared" si="0"/>
        <v>19647070.43</v>
      </c>
    </row>
    <row r="17" spans="2:9" x14ac:dyDescent="0.25">
      <c r="B17" s="236" t="s">
        <v>351</v>
      </c>
      <c r="C17" s="239">
        <v>43506</v>
      </c>
      <c r="D17" s="66"/>
      <c r="E17" s="66" t="s">
        <v>209</v>
      </c>
      <c r="F17" s="66" t="s">
        <v>367</v>
      </c>
      <c r="G17" s="75">
        <v>72517</v>
      </c>
      <c r="H17" s="75"/>
      <c r="I17" s="167">
        <f t="shared" si="0"/>
        <v>19719587.43</v>
      </c>
    </row>
    <row r="18" spans="2:9" x14ac:dyDescent="0.25">
      <c r="B18" s="236" t="s">
        <v>351</v>
      </c>
      <c r="C18" s="239">
        <v>43506</v>
      </c>
      <c r="D18" s="66"/>
      <c r="E18" s="66" t="s">
        <v>262</v>
      </c>
      <c r="F18" s="66" t="s">
        <v>368</v>
      </c>
      <c r="G18" s="75">
        <v>182460</v>
      </c>
      <c r="H18" s="75"/>
      <c r="I18" s="167">
        <f t="shared" si="0"/>
        <v>19902047.43</v>
      </c>
    </row>
    <row r="19" spans="2:9" x14ac:dyDescent="0.25">
      <c r="B19" s="236" t="s">
        <v>351</v>
      </c>
      <c r="C19" s="239">
        <v>43506</v>
      </c>
      <c r="D19" s="66"/>
      <c r="E19" s="66" t="s">
        <v>252</v>
      </c>
      <c r="F19" s="66" t="s">
        <v>369</v>
      </c>
      <c r="G19" s="75">
        <v>76355</v>
      </c>
      <c r="H19" s="75"/>
      <c r="I19" s="167">
        <f t="shared" si="0"/>
        <v>19978402.43</v>
      </c>
    </row>
    <row r="20" spans="2:9" x14ac:dyDescent="0.25">
      <c r="B20" s="236" t="s">
        <v>351</v>
      </c>
      <c r="C20" s="239">
        <v>43506</v>
      </c>
      <c r="D20" s="66"/>
      <c r="E20" s="66" t="s">
        <v>252</v>
      </c>
      <c r="F20" s="66" t="s">
        <v>370</v>
      </c>
      <c r="G20" s="75">
        <v>14950</v>
      </c>
      <c r="H20" s="75"/>
      <c r="I20" s="167">
        <f t="shared" si="0"/>
        <v>19993352.43</v>
      </c>
    </row>
    <row r="21" spans="2:9" x14ac:dyDescent="0.25">
      <c r="B21" s="236" t="s">
        <v>351</v>
      </c>
      <c r="C21" s="239">
        <v>43506</v>
      </c>
      <c r="D21" s="66"/>
      <c r="E21" s="66" t="s">
        <v>371</v>
      </c>
      <c r="F21" s="66" t="s">
        <v>372</v>
      </c>
      <c r="G21" s="75">
        <v>5752</v>
      </c>
      <c r="H21" s="75"/>
      <c r="I21" s="167">
        <f t="shared" si="0"/>
        <v>19999104.43</v>
      </c>
    </row>
    <row r="22" spans="2:9" x14ac:dyDescent="0.25">
      <c r="B22" s="236" t="s">
        <v>351</v>
      </c>
      <c r="C22" s="239">
        <v>43506</v>
      </c>
      <c r="D22" s="66"/>
      <c r="E22" s="66" t="s">
        <v>217</v>
      </c>
      <c r="F22" s="66" t="s">
        <v>373</v>
      </c>
      <c r="G22" s="75">
        <v>150712</v>
      </c>
      <c r="H22" s="75"/>
      <c r="I22" s="167">
        <f t="shared" si="0"/>
        <v>20149816.43</v>
      </c>
    </row>
    <row r="23" spans="2:9" x14ac:dyDescent="0.25">
      <c r="B23" s="236" t="s">
        <v>351</v>
      </c>
      <c r="C23" s="239">
        <v>43506</v>
      </c>
      <c r="D23" s="66"/>
      <c r="E23" s="66" t="s">
        <v>218</v>
      </c>
      <c r="F23" s="66" t="s">
        <v>374</v>
      </c>
      <c r="G23" s="75">
        <v>144947</v>
      </c>
      <c r="H23" s="75"/>
      <c r="I23" s="167">
        <f t="shared" si="0"/>
        <v>20294763.43</v>
      </c>
    </row>
    <row r="24" spans="2:9" x14ac:dyDescent="0.25">
      <c r="B24" s="236" t="s">
        <v>351</v>
      </c>
      <c r="C24" s="239">
        <v>43506</v>
      </c>
      <c r="D24" s="66"/>
      <c r="E24" s="66" t="s">
        <v>312</v>
      </c>
      <c r="F24" s="66" t="s">
        <v>375</v>
      </c>
      <c r="G24" s="75">
        <v>12155</v>
      </c>
      <c r="H24" s="75"/>
      <c r="I24" s="167">
        <f t="shared" si="0"/>
        <v>20306918.43</v>
      </c>
    </row>
    <row r="25" spans="2:9" x14ac:dyDescent="0.25">
      <c r="B25" s="236" t="s">
        <v>351</v>
      </c>
      <c r="C25" s="239">
        <v>43534</v>
      </c>
      <c r="D25" s="66"/>
      <c r="E25" s="66" t="s">
        <v>312</v>
      </c>
      <c r="F25" s="66" t="s">
        <v>376</v>
      </c>
      <c r="G25" s="75">
        <v>6390</v>
      </c>
      <c r="H25" s="75"/>
      <c r="I25" s="167">
        <f t="shared" si="0"/>
        <v>20313308.43</v>
      </c>
    </row>
    <row r="26" spans="2:9" x14ac:dyDescent="0.25">
      <c r="B26" s="236" t="s">
        <v>351</v>
      </c>
      <c r="C26" s="239">
        <v>43534</v>
      </c>
      <c r="D26" s="66"/>
      <c r="E26" s="66" t="s">
        <v>205</v>
      </c>
      <c r="F26" s="66" t="s">
        <v>377</v>
      </c>
      <c r="G26" s="75">
        <v>4476</v>
      </c>
      <c r="H26" s="75"/>
      <c r="I26" s="167">
        <f t="shared" si="0"/>
        <v>20317784.43</v>
      </c>
    </row>
    <row r="27" spans="2:9" x14ac:dyDescent="0.25">
      <c r="B27" s="236" t="s">
        <v>351</v>
      </c>
      <c r="C27" s="239">
        <v>43534</v>
      </c>
      <c r="D27" s="66"/>
      <c r="E27" s="66" t="s">
        <v>378</v>
      </c>
      <c r="F27" s="66" t="s">
        <v>379</v>
      </c>
      <c r="G27" s="75">
        <v>4476</v>
      </c>
      <c r="H27" s="75"/>
      <c r="I27" s="167">
        <f t="shared" si="0"/>
        <v>20322260.43</v>
      </c>
    </row>
    <row r="28" spans="2:9" x14ac:dyDescent="0.25">
      <c r="B28" s="236" t="s">
        <v>351</v>
      </c>
      <c r="C28" s="239">
        <v>43534</v>
      </c>
      <c r="D28" s="66"/>
      <c r="E28" s="66" t="s">
        <v>380</v>
      </c>
      <c r="F28" s="66" t="s">
        <v>381</v>
      </c>
      <c r="G28" s="75">
        <v>5114</v>
      </c>
      <c r="H28" s="75"/>
      <c r="I28" s="167">
        <f t="shared" si="0"/>
        <v>20327374.43</v>
      </c>
    </row>
    <row r="29" spans="2:9" x14ac:dyDescent="0.25">
      <c r="B29" s="236" t="s">
        <v>351</v>
      </c>
      <c r="C29" s="239">
        <v>43565</v>
      </c>
      <c r="D29" s="66"/>
      <c r="E29" s="66" t="s">
        <v>382</v>
      </c>
      <c r="F29" s="66" t="s">
        <v>383</v>
      </c>
      <c r="G29" s="75">
        <v>124952</v>
      </c>
      <c r="H29" s="75"/>
      <c r="I29" s="167">
        <f t="shared" si="0"/>
        <v>20452326.43</v>
      </c>
    </row>
    <row r="30" spans="2:9" x14ac:dyDescent="0.25">
      <c r="B30" s="236" t="s">
        <v>351</v>
      </c>
      <c r="C30" s="239">
        <v>43565</v>
      </c>
      <c r="D30" s="66"/>
      <c r="E30" s="66" t="s">
        <v>382</v>
      </c>
      <c r="F30" s="66" t="s">
        <v>384</v>
      </c>
      <c r="G30" s="75">
        <v>25760</v>
      </c>
      <c r="H30" s="75"/>
      <c r="I30" s="167">
        <f t="shared" si="0"/>
        <v>20478086.43</v>
      </c>
    </row>
    <row r="31" spans="2:9" x14ac:dyDescent="0.25">
      <c r="B31" s="236" t="s">
        <v>351</v>
      </c>
      <c r="C31" s="239">
        <v>43565</v>
      </c>
      <c r="D31" s="66"/>
      <c r="E31" s="66" t="s">
        <v>385</v>
      </c>
      <c r="F31" s="66" t="s">
        <v>386</v>
      </c>
      <c r="G31" s="75">
        <v>11494</v>
      </c>
      <c r="H31" s="75"/>
      <c r="I31" s="167">
        <f t="shared" si="0"/>
        <v>20489580.43</v>
      </c>
    </row>
    <row r="32" spans="2:9" x14ac:dyDescent="0.25">
      <c r="B32" s="236" t="s">
        <v>351</v>
      </c>
      <c r="C32" s="239">
        <v>43565</v>
      </c>
      <c r="D32" s="66"/>
      <c r="E32" s="66" t="s">
        <v>387</v>
      </c>
      <c r="F32" s="66" t="s">
        <v>388</v>
      </c>
      <c r="G32" s="75">
        <v>172242</v>
      </c>
      <c r="H32" s="75"/>
      <c r="I32" s="167">
        <f t="shared" si="0"/>
        <v>20661822.43</v>
      </c>
    </row>
    <row r="33" spans="2:9" x14ac:dyDescent="0.25">
      <c r="B33" s="236" t="s">
        <v>359</v>
      </c>
      <c r="C33" s="239">
        <v>43565</v>
      </c>
      <c r="D33" s="66"/>
      <c r="E33" s="66"/>
      <c r="F33" s="66" t="s">
        <v>389</v>
      </c>
      <c r="G33" s="75">
        <v>157805</v>
      </c>
      <c r="H33" s="75"/>
      <c r="I33" s="167">
        <f t="shared" si="0"/>
        <v>20819627.43</v>
      </c>
    </row>
    <row r="34" spans="2:9" x14ac:dyDescent="0.25">
      <c r="B34" s="236" t="s">
        <v>351</v>
      </c>
      <c r="C34" s="239">
        <v>43595</v>
      </c>
      <c r="D34" s="66"/>
      <c r="E34" s="66" t="s">
        <v>207</v>
      </c>
      <c r="F34" s="66" t="s">
        <v>390</v>
      </c>
      <c r="G34" s="75">
        <v>7028</v>
      </c>
      <c r="H34" s="75"/>
      <c r="I34" s="167">
        <f t="shared" si="0"/>
        <v>20826655.43</v>
      </c>
    </row>
    <row r="35" spans="2:9" x14ac:dyDescent="0.25">
      <c r="B35" s="236" t="s">
        <v>351</v>
      </c>
      <c r="C35" s="239">
        <v>43595</v>
      </c>
      <c r="D35" s="66"/>
      <c r="E35" s="66" t="s">
        <v>222</v>
      </c>
      <c r="F35" s="66" t="s">
        <v>391</v>
      </c>
      <c r="G35" s="75">
        <v>72517</v>
      </c>
      <c r="H35" s="75"/>
      <c r="I35" s="167">
        <f t="shared" si="0"/>
        <v>20899172.43</v>
      </c>
    </row>
    <row r="36" spans="2:9" x14ac:dyDescent="0.25">
      <c r="B36" s="236" t="s">
        <v>351</v>
      </c>
      <c r="C36" s="239">
        <v>43595</v>
      </c>
      <c r="D36" s="66"/>
      <c r="E36" s="66" t="s">
        <v>220</v>
      </c>
      <c r="F36" s="66" t="s">
        <v>392</v>
      </c>
      <c r="G36" s="75">
        <v>130000</v>
      </c>
      <c r="H36" s="75"/>
      <c r="I36" s="167">
        <f t="shared" si="0"/>
        <v>21029172.43</v>
      </c>
    </row>
    <row r="37" spans="2:9" x14ac:dyDescent="0.25">
      <c r="B37" s="236" t="s">
        <v>351</v>
      </c>
      <c r="C37" s="239">
        <v>43626</v>
      </c>
      <c r="D37" s="66"/>
      <c r="E37" s="66" t="s">
        <v>210</v>
      </c>
      <c r="F37" s="66" t="s">
        <v>393</v>
      </c>
      <c r="G37" s="75">
        <v>6390</v>
      </c>
      <c r="H37" s="75"/>
      <c r="I37" s="167">
        <f t="shared" si="0"/>
        <v>21035562.43</v>
      </c>
    </row>
    <row r="38" spans="2:9" x14ac:dyDescent="0.25">
      <c r="B38" s="236" t="s">
        <v>351</v>
      </c>
      <c r="C38" s="239">
        <v>43626</v>
      </c>
      <c r="D38" s="66"/>
      <c r="E38" s="66" t="s">
        <v>394</v>
      </c>
      <c r="F38" s="66" t="s">
        <v>395</v>
      </c>
      <c r="G38" s="75">
        <v>12132</v>
      </c>
      <c r="H38" s="75"/>
      <c r="I38" s="167">
        <f t="shared" si="0"/>
        <v>21047694.43</v>
      </c>
    </row>
    <row r="39" spans="2:9" x14ac:dyDescent="0.25">
      <c r="B39" s="236" t="s">
        <v>351</v>
      </c>
      <c r="C39" s="239">
        <v>43656</v>
      </c>
      <c r="D39" s="66"/>
      <c r="E39" s="66" t="s">
        <v>396</v>
      </c>
      <c r="F39" s="66" t="s">
        <v>397</v>
      </c>
      <c r="G39" s="75">
        <v>8942</v>
      </c>
      <c r="H39" s="75"/>
      <c r="I39" s="167">
        <f t="shared" si="0"/>
        <v>21056636.43</v>
      </c>
    </row>
    <row r="40" spans="2:9" x14ac:dyDescent="0.25">
      <c r="B40" s="236" t="s">
        <v>351</v>
      </c>
      <c r="C40" s="239">
        <v>43656</v>
      </c>
      <c r="D40" s="66"/>
      <c r="E40" s="66" t="s">
        <v>228</v>
      </c>
      <c r="F40" s="66" t="s">
        <v>398</v>
      </c>
      <c r="G40" s="75">
        <v>5114</v>
      </c>
      <c r="H40" s="75"/>
      <c r="I40" s="167">
        <f t="shared" si="0"/>
        <v>21061750.43</v>
      </c>
    </row>
    <row r="41" spans="2:9" x14ac:dyDescent="0.25">
      <c r="B41" s="236" t="s">
        <v>399</v>
      </c>
      <c r="C41" s="239">
        <v>43656</v>
      </c>
      <c r="D41" s="66" t="s">
        <v>400</v>
      </c>
      <c r="E41" s="66" t="s">
        <v>401</v>
      </c>
      <c r="F41" s="66" t="s">
        <v>402</v>
      </c>
      <c r="G41" s="75"/>
      <c r="H41" s="75">
        <v>2853270</v>
      </c>
      <c r="I41" s="167">
        <f t="shared" si="0"/>
        <v>18208480.43</v>
      </c>
    </row>
    <row r="42" spans="2:9" x14ac:dyDescent="0.25">
      <c r="B42" s="236" t="s">
        <v>399</v>
      </c>
      <c r="C42" s="239">
        <v>43656</v>
      </c>
      <c r="D42" s="66" t="s">
        <v>403</v>
      </c>
      <c r="E42" s="66" t="s">
        <v>404</v>
      </c>
      <c r="F42" s="66" t="s">
        <v>405</v>
      </c>
      <c r="G42" s="75"/>
      <c r="H42" s="75">
        <v>121200</v>
      </c>
      <c r="I42" s="167">
        <f t="shared" si="0"/>
        <v>18087280.43</v>
      </c>
    </row>
    <row r="43" spans="2:9" x14ac:dyDescent="0.25">
      <c r="B43" s="236" t="s">
        <v>351</v>
      </c>
      <c r="C43" s="239">
        <v>43687</v>
      </c>
      <c r="D43" s="66"/>
      <c r="E43" s="66" t="s">
        <v>328</v>
      </c>
      <c r="F43" s="66" t="s">
        <v>406</v>
      </c>
      <c r="G43" s="75">
        <v>107556</v>
      </c>
      <c r="H43" s="75"/>
      <c r="I43" s="167">
        <f t="shared" si="0"/>
        <v>18194836.43</v>
      </c>
    </row>
    <row r="44" spans="2:9" x14ac:dyDescent="0.25">
      <c r="B44" s="236" t="s">
        <v>351</v>
      </c>
      <c r="C44" s="239">
        <v>43687</v>
      </c>
      <c r="D44" s="66"/>
      <c r="E44" s="66" t="s">
        <v>240</v>
      </c>
      <c r="F44" s="66" t="s">
        <v>407</v>
      </c>
      <c r="G44" s="75">
        <v>25760</v>
      </c>
      <c r="H44" s="75"/>
      <c r="I44" s="167">
        <f t="shared" si="0"/>
        <v>18220596.43</v>
      </c>
    </row>
    <row r="45" spans="2:9" ht="15.75" thickBot="1" x14ac:dyDescent="0.3">
      <c r="B45" s="242" t="s">
        <v>351</v>
      </c>
      <c r="C45" s="243">
        <v>43687</v>
      </c>
      <c r="D45" s="244"/>
      <c r="E45" s="244" t="s">
        <v>240</v>
      </c>
      <c r="F45" s="244" t="s">
        <v>408</v>
      </c>
      <c r="G45" s="234">
        <v>80821</v>
      </c>
      <c r="H45" s="234"/>
      <c r="I45" s="311">
        <f t="shared" si="0"/>
        <v>18301417.43</v>
      </c>
    </row>
    <row r="46" spans="2:9" x14ac:dyDescent="0.25">
      <c r="B46" s="236" t="s">
        <v>351</v>
      </c>
      <c r="C46" s="239">
        <v>43687</v>
      </c>
      <c r="D46" s="66"/>
      <c r="E46" s="66" t="s">
        <v>229</v>
      </c>
      <c r="F46" s="66" t="s">
        <v>409</v>
      </c>
      <c r="G46" s="75">
        <v>189492</v>
      </c>
      <c r="H46" s="75"/>
      <c r="I46" s="167">
        <f t="shared" si="0"/>
        <v>18490909.43</v>
      </c>
    </row>
    <row r="47" spans="2:9" x14ac:dyDescent="0.25">
      <c r="B47" s="236" t="s">
        <v>351</v>
      </c>
      <c r="C47" s="239">
        <v>43687</v>
      </c>
      <c r="D47" s="66"/>
      <c r="E47" s="66" t="s">
        <v>215</v>
      </c>
      <c r="F47" s="66" t="s">
        <v>410</v>
      </c>
      <c r="G47" s="75">
        <v>7028</v>
      </c>
      <c r="H47" s="75"/>
      <c r="I47" s="167">
        <f t="shared" si="0"/>
        <v>18497937.43</v>
      </c>
    </row>
    <row r="48" spans="2:9" x14ac:dyDescent="0.25">
      <c r="B48" s="236" t="s">
        <v>359</v>
      </c>
      <c r="C48" s="239">
        <v>43687</v>
      </c>
      <c r="D48" s="66"/>
      <c r="E48" s="66"/>
      <c r="F48" s="66" t="s">
        <v>411</v>
      </c>
      <c r="G48" s="75">
        <v>249904</v>
      </c>
      <c r="H48" s="75"/>
      <c r="I48" s="167">
        <f t="shared" si="0"/>
        <v>18747841.43</v>
      </c>
    </row>
    <row r="49" spans="2:9" x14ac:dyDescent="0.25">
      <c r="B49" s="236" t="s">
        <v>351</v>
      </c>
      <c r="C49" s="239">
        <v>43687</v>
      </c>
      <c r="D49" s="66"/>
      <c r="E49" s="66" t="s">
        <v>412</v>
      </c>
      <c r="F49" s="66" t="s">
        <v>413</v>
      </c>
      <c r="G49" s="75">
        <v>142035</v>
      </c>
      <c r="H49" s="75"/>
      <c r="I49" s="167">
        <f t="shared" si="0"/>
        <v>18889876.43</v>
      </c>
    </row>
    <row r="50" spans="2:9" x14ac:dyDescent="0.25">
      <c r="B50" s="236" t="s">
        <v>351</v>
      </c>
      <c r="C50" s="239">
        <v>43718</v>
      </c>
      <c r="D50" s="66"/>
      <c r="E50" s="66" t="s">
        <v>233</v>
      </c>
      <c r="F50" s="66" t="s">
        <v>414</v>
      </c>
      <c r="G50" s="75">
        <v>33100</v>
      </c>
      <c r="H50" s="75"/>
      <c r="I50" s="167">
        <f t="shared" si="0"/>
        <v>18922976.43</v>
      </c>
    </row>
    <row r="51" spans="2:9" x14ac:dyDescent="0.25">
      <c r="B51" s="236" t="s">
        <v>359</v>
      </c>
      <c r="C51" s="239">
        <v>43718</v>
      </c>
      <c r="D51" s="66"/>
      <c r="E51" s="66"/>
      <c r="F51" s="66" t="s">
        <v>415</v>
      </c>
      <c r="G51" s="75">
        <v>617993</v>
      </c>
      <c r="H51" s="75"/>
      <c r="I51" s="167">
        <f t="shared" si="0"/>
        <v>19540969.43</v>
      </c>
    </row>
    <row r="52" spans="2:9" x14ac:dyDescent="0.25">
      <c r="B52" s="236" t="s">
        <v>351</v>
      </c>
      <c r="C52" s="239">
        <v>43718</v>
      </c>
      <c r="D52" s="66"/>
      <c r="E52" s="66" t="s">
        <v>342</v>
      </c>
      <c r="F52" s="66" t="s">
        <v>416</v>
      </c>
      <c r="G52" s="75">
        <v>616240</v>
      </c>
      <c r="H52" s="75"/>
      <c r="I52" s="167">
        <f t="shared" si="0"/>
        <v>20157209.43</v>
      </c>
    </row>
    <row r="53" spans="2:9" x14ac:dyDescent="0.25">
      <c r="B53" s="236" t="s">
        <v>351</v>
      </c>
      <c r="C53" s="239">
        <v>43718</v>
      </c>
      <c r="D53" s="66"/>
      <c r="E53" s="66" t="s">
        <v>417</v>
      </c>
      <c r="F53" s="66" t="s">
        <v>418</v>
      </c>
      <c r="G53" s="75">
        <v>3838</v>
      </c>
      <c r="H53" s="75"/>
      <c r="I53" s="167">
        <f t="shared" si="0"/>
        <v>20161047.43</v>
      </c>
    </row>
    <row r="54" spans="2:9" x14ac:dyDescent="0.25">
      <c r="B54" s="236" t="s">
        <v>359</v>
      </c>
      <c r="C54" s="239">
        <v>43718</v>
      </c>
      <c r="D54" s="66"/>
      <c r="E54" s="66"/>
      <c r="F54" s="66" t="s">
        <v>419</v>
      </c>
      <c r="G54" s="75">
        <v>170000</v>
      </c>
      <c r="H54" s="75"/>
      <c r="I54" s="167">
        <f t="shared" si="0"/>
        <v>20331047.43</v>
      </c>
    </row>
    <row r="55" spans="2:9" x14ac:dyDescent="0.25">
      <c r="B55" s="236" t="s">
        <v>359</v>
      </c>
      <c r="C55" s="239">
        <v>43718</v>
      </c>
      <c r="D55" s="66"/>
      <c r="E55" s="66"/>
      <c r="F55" s="66" t="s">
        <v>420</v>
      </c>
      <c r="G55" s="75">
        <v>4994303.75</v>
      </c>
      <c r="H55" s="75"/>
      <c r="I55" s="167">
        <f t="shared" si="0"/>
        <v>25325351.18</v>
      </c>
    </row>
    <row r="56" spans="2:9" x14ac:dyDescent="0.25">
      <c r="B56" s="236" t="s">
        <v>351</v>
      </c>
      <c r="C56" s="239">
        <v>43748</v>
      </c>
      <c r="D56" s="66"/>
      <c r="E56" s="66" t="s">
        <v>241</v>
      </c>
      <c r="F56" s="66" t="s">
        <v>421</v>
      </c>
      <c r="G56" s="75">
        <v>6390</v>
      </c>
      <c r="H56" s="75"/>
      <c r="I56" s="167">
        <f t="shared" si="0"/>
        <v>25331741.18</v>
      </c>
    </row>
    <row r="57" spans="2:9" x14ac:dyDescent="0.25">
      <c r="B57" s="236" t="s">
        <v>351</v>
      </c>
      <c r="C57" s="239">
        <v>43748</v>
      </c>
      <c r="D57" s="66"/>
      <c r="E57" s="66" t="s">
        <v>233</v>
      </c>
      <c r="F57" s="66" t="s">
        <v>422</v>
      </c>
      <c r="G57" s="75">
        <v>124952</v>
      </c>
      <c r="H57" s="75"/>
      <c r="I57" s="167">
        <f t="shared" si="0"/>
        <v>25456693.18</v>
      </c>
    </row>
    <row r="58" spans="2:9" x14ac:dyDescent="0.25">
      <c r="B58" s="236" t="s">
        <v>351</v>
      </c>
      <c r="C58" s="239">
        <v>43748</v>
      </c>
      <c r="D58" s="66"/>
      <c r="E58" s="66" t="s">
        <v>224</v>
      </c>
      <c r="F58" s="66" t="s">
        <v>423</v>
      </c>
      <c r="G58" s="75">
        <v>130932</v>
      </c>
      <c r="H58" s="75"/>
      <c r="I58" s="167">
        <f t="shared" si="0"/>
        <v>25587625.18</v>
      </c>
    </row>
    <row r="59" spans="2:9" x14ac:dyDescent="0.25">
      <c r="B59" s="236" t="s">
        <v>351</v>
      </c>
      <c r="C59" s="239">
        <v>43748</v>
      </c>
      <c r="D59" s="66"/>
      <c r="E59" s="66" t="s">
        <v>224</v>
      </c>
      <c r="F59" s="66" t="s">
        <v>424</v>
      </c>
      <c r="G59" s="75">
        <v>59340</v>
      </c>
      <c r="H59" s="75"/>
      <c r="I59" s="167">
        <f t="shared" si="0"/>
        <v>25646965.18</v>
      </c>
    </row>
    <row r="60" spans="2:9" x14ac:dyDescent="0.25">
      <c r="B60" s="236" t="s">
        <v>351</v>
      </c>
      <c r="C60" s="239">
        <v>43748</v>
      </c>
      <c r="D60" s="66"/>
      <c r="E60" s="66" t="s">
        <v>425</v>
      </c>
      <c r="F60" s="66" t="s">
        <v>426</v>
      </c>
      <c r="G60" s="75">
        <v>9580</v>
      </c>
      <c r="H60" s="75"/>
      <c r="I60" s="167">
        <f t="shared" si="0"/>
        <v>25656545.18</v>
      </c>
    </row>
    <row r="61" spans="2:9" x14ac:dyDescent="0.25">
      <c r="B61" s="236" t="s">
        <v>351</v>
      </c>
      <c r="C61" s="239">
        <v>43748</v>
      </c>
      <c r="D61" s="66"/>
      <c r="E61" s="66" t="s">
        <v>232</v>
      </c>
      <c r="F61" s="66" t="s">
        <v>427</v>
      </c>
      <c r="G61" s="75">
        <v>16180.5</v>
      </c>
      <c r="H61" s="75"/>
      <c r="I61" s="167">
        <f t="shared" si="0"/>
        <v>25672725.68</v>
      </c>
    </row>
    <row r="62" spans="2:9" x14ac:dyDescent="0.25">
      <c r="B62" s="236" t="s">
        <v>351</v>
      </c>
      <c r="C62" s="239">
        <v>43779</v>
      </c>
      <c r="D62" s="66"/>
      <c r="E62" s="66" t="s">
        <v>232</v>
      </c>
      <c r="F62" s="66" t="s">
        <v>428</v>
      </c>
      <c r="G62" s="75">
        <v>134132</v>
      </c>
      <c r="H62" s="75"/>
      <c r="I62" s="167">
        <f t="shared" si="0"/>
        <v>25806857.68</v>
      </c>
    </row>
    <row r="63" spans="2:9" x14ac:dyDescent="0.25">
      <c r="B63" s="236" t="s">
        <v>351</v>
      </c>
      <c r="C63" s="239">
        <v>43779</v>
      </c>
      <c r="D63" s="66"/>
      <c r="E63" s="66" t="s">
        <v>331</v>
      </c>
      <c r="F63" s="66" t="s">
        <v>429</v>
      </c>
      <c r="G63" s="75">
        <v>86326</v>
      </c>
      <c r="H63" s="75"/>
      <c r="I63" s="167">
        <f t="shared" si="0"/>
        <v>25893183.68</v>
      </c>
    </row>
    <row r="64" spans="2:9" x14ac:dyDescent="0.25">
      <c r="B64" s="236" t="s">
        <v>351</v>
      </c>
      <c r="C64" s="239">
        <v>43779</v>
      </c>
      <c r="D64" s="66"/>
      <c r="E64" s="66" t="s">
        <v>234</v>
      </c>
      <c r="F64" s="66" t="s">
        <v>430</v>
      </c>
      <c r="G64" s="75">
        <v>72517</v>
      </c>
      <c r="H64" s="75"/>
      <c r="I64" s="167">
        <f t="shared" si="0"/>
        <v>25965700.68</v>
      </c>
    </row>
    <row r="65" spans="2:9" x14ac:dyDescent="0.25">
      <c r="B65" s="236" t="s">
        <v>351</v>
      </c>
      <c r="C65" s="239">
        <v>43779</v>
      </c>
      <c r="D65" s="66"/>
      <c r="E65" s="66" t="s">
        <v>236</v>
      </c>
      <c r="F65" s="66" t="s">
        <v>431</v>
      </c>
      <c r="G65" s="75">
        <v>130932</v>
      </c>
      <c r="H65" s="75"/>
      <c r="I65" s="167">
        <f t="shared" si="0"/>
        <v>26096632.68</v>
      </c>
    </row>
    <row r="66" spans="2:9" x14ac:dyDescent="0.25">
      <c r="B66" s="236" t="s">
        <v>351</v>
      </c>
      <c r="C66" s="239">
        <v>43779</v>
      </c>
      <c r="D66" s="66"/>
      <c r="E66" s="66" t="s">
        <v>236</v>
      </c>
      <c r="F66" s="66" t="s">
        <v>432</v>
      </c>
      <c r="G66" s="75">
        <v>12770</v>
      </c>
      <c r="H66" s="75"/>
      <c r="I66" s="167">
        <f t="shared" si="0"/>
        <v>26109402.68</v>
      </c>
    </row>
    <row r="67" spans="2:9" x14ac:dyDescent="0.25">
      <c r="B67" s="236" t="s">
        <v>351</v>
      </c>
      <c r="C67" s="239">
        <v>43779</v>
      </c>
      <c r="D67" s="66"/>
      <c r="E67" s="66" t="s">
        <v>236</v>
      </c>
      <c r="F67" s="66" t="s">
        <v>433</v>
      </c>
      <c r="G67" s="75">
        <v>26990.5</v>
      </c>
      <c r="H67" s="75"/>
      <c r="I67" s="167">
        <f t="shared" si="0"/>
        <v>26136393.18</v>
      </c>
    </row>
    <row r="68" spans="2:9" x14ac:dyDescent="0.25">
      <c r="B68" s="236" t="s">
        <v>351</v>
      </c>
      <c r="C68" s="239">
        <v>43779</v>
      </c>
      <c r="D68" s="66"/>
      <c r="E68" s="66" t="s">
        <v>434</v>
      </c>
      <c r="F68" s="66" t="s">
        <v>435</v>
      </c>
      <c r="G68" s="75">
        <v>87467</v>
      </c>
      <c r="H68" s="75"/>
      <c r="I68" s="167">
        <f t="shared" si="0"/>
        <v>26223860.18</v>
      </c>
    </row>
    <row r="69" spans="2:9" x14ac:dyDescent="0.25">
      <c r="B69" s="236" t="s">
        <v>351</v>
      </c>
      <c r="C69" s="239">
        <v>43779</v>
      </c>
      <c r="D69" s="66"/>
      <c r="E69" s="66" t="s">
        <v>239</v>
      </c>
      <c r="F69" s="66" t="s">
        <v>436</v>
      </c>
      <c r="G69" s="75">
        <v>94679</v>
      </c>
      <c r="H69" s="75"/>
      <c r="I69" s="167">
        <f t="shared" si="0"/>
        <v>26318539.18</v>
      </c>
    </row>
    <row r="70" spans="2:9" x14ac:dyDescent="0.25">
      <c r="B70" s="236" t="s">
        <v>359</v>
      </c>
      <c r="C70" s="239" t="s">
        <v>437</v>
      </c>
      <c r="D70" s="66"/>
      <c r="E70" s="66"/>
      <c r="F70" s="66" t="s">
        <v>438</v>
      </c>
      <c r="G70" s="75">
        <v>246307</v>
      </c>
      <c r="H70" s="75"/>
      <c r="I70" s="167">
        <f t="shared" ref="I70:I126" si="1">+I69+G70-H70</f>
        <v>26564846.18</v>
      </c>
    </row>
    <row r="71" spans="2:9" x14ac:dyDescent="0.25">
      <c r="B71" s="236" t="s">
        <v>351</v>
      </c>
      <c r="C71" s="239" t="s">
        <v>439</v>
      </c>
      <c r="D71" s="66"/>
      <c r="E71" s="66" t="s">
        <v>231</v>
      </c>
      <c r="F71" s="66" t="s">
        <v>440</v>
      </c>
      <c r="G71" s="75">
        <v>72517</v>
      </c>
      <c r="H71" s="75"/>
      <c r="I71" s="167">
        <f t="shared" si="1"/>
        <v>26637363.18</v>
      </c>
    </row>
    <row r="72" spans="2:9" x14ac:dyDescent="0.25">
      <c r="B72" s="236" t="s">
        <v>351</v>
      </c>
      <c r="C72" s="239" t="s">
        <v>439</v>
      </c>
      <c r="D72" s="66"/>
      <c r="E72" s="66" t="s">
        <v>329</v>
      </c>
      <c r="F72" s="66" t="s">
        <v>441</v>
      </c>
      <c r="G72" s="75">
        <v>243459</v>
      </c>
      <c r="H72" s="75"/>
      <c r="I72" s="167">
        <f t="shared" si="1"/>
        <v>26880822.18</v>
      </c>
    </row>
    <row r="73" spans="2:9" x14ac:dyDescent="0.25">
      <c r="B73" s="236" t="s">
        <v>351</v>
      </c>
      <c r="C73" s="239" t="s">
        <v>439</v>
      </c>
      <c r="D73" s="66"/>
      <c r="E73" s="66" t="s">
        <v>329</v>
      </c>
      <c r="F73" s="66" t="s">
        <v>442</v>
      </c>
      <c r="G73" s="75">
        <v>29440</v>
      </c>
      <c r="H73" s="75"/>
      <c r="I73" s="167">
        <f t="shared" si="1"/>
        <v>26910262.18</v>
      </c>
    </row>
    <row r="74" spans="2:9" x14ac:dyDescent="0.25">
      <c r="B74" s="236" t="s">
        <v>359</v>
      </c>
      <c r="C74" s="239" t="s">
        <v>439</v>
      </c>
      <c r="D74" s="66"/>
      <c r="E74" s="66"/>
      <c r="F74" s="66" t="s">
        <v>443</v>
      </c>
      <c r="G74" s="75">
        <v>150000</v>
      </c>
      <c r="H74" s="75"/>
      <c r="I74" s="167">
        <f t="shared" si="1"/>
        <v>27060262.18</v>
      </c>
    </row>
    <row r="75" spans="2:9" x14ac:dyDescent="0.25">
      <c r="B75" s="236" t="s">
        <v>351</v>
      </c>
      <c r="C75" s="239" t="s">
        <v>439</v>
      </c>
      <c r="D75" s="66"/>
      <c r="E75" s="66" t="s">
        <v>444</v>
      </c>
      <c r="F75" s="66" t="s">
        <v>445</v>
      </c>
      <c r="G75" s="75">
        <v>7028</v>
      </c>
      <c r="H75" s="75"/>
      <c r="I75" s="167">
        <f t="shared" si="1"/>
        <v>27067290.18</v>
      </c>
    </row>
    <row r="76" spans="2:9" x14ac:dyDescent="0.25">
      <c r="B76" s="236" t="s">
        <v>446</v>
      </c>
      <c r="C76" s="239" t="s">
        <v>439</v>
      </c>
      <c r="D76" s="66" t="s">
        <v>447</v>
      </c>
      <c r="E76" s="66" t="s">
        <v>448</v>
      </c>
      <c r="F76" s="66" t="s">
        <v>449</v>
      </c>
      <c r="G76" s="75"/>
      <c r="H76" s="75">
        <v>727155</v>
      </c>
      <c r="I76" s="167">
        <f t="shared" si="1"/>
        <v>26340135.18</v>
      </c>
    </row>
    <row r="77" spans="2:9" x14ac:dyDescent="0.25">
      <c r="B77" s="236" t="s">
        <v>446</v>
      </c>
      <c r="C77" s="239" t="s">
        <v>439</v>
      </c>
      <c r="D77" s="66" t="s">
        <v>450</v>
      </c>
      <c r="E77" s="66" t="s">
        <v>451</v>
      </c>
      <c r="F77" s="66" t="s">
        <v>452</v>
      </c>
      <c r="G77" s="75"/>
      <c r="H77" s="75">
        <v>56189.25</v>
      </c>
      <c r="I77" s="167">
        <f t="shared" si="1"/>
        <v>26283945.93</v>
      </c>
    </row>
    <row r="78" spans="2:9" x14ac:dyDescent="0.25">
      <c r="B78" s="236" t="s">
        <v>446</v>
      </c>
      <c r="C78" s="239" t="s">
        <v>439</v>
      </c>
      <c r="D78" s="66" t="s">
        <v>453</v>
      </c>
      <c r="E78" s="66" t="s">
        <v>454</v>
      </c>
      <c r="F78" s="66" t="s">
        <v>455</v>
      </c>
      <c r="G78" s="75"/>
      <c r="H78" s="75">
        <v>90400</v>
      </c>
      <c r="I78" s="167">
        <f t="shared" si="1"/>
        <v>26193545.93</v>
      </c>
    </row>
    <row r="79" spans="2:9" x14ac:dyDescent="0.25">
      <c r="B79" s="236" t="s">
        <v>446</v>
      </c>
      <c r="C79" s="239" t="s">
        <v>439</v>
      </c>
      <c r="D79" s="66" t="s">
        <v>456</v>
      </c>
      <c r="E79" s="66" t="s">
        <v>457</v>
      </c>
      <c r="F79" s="66" t="s">
        <v>458</v>
      </c>
      <c r="G79" s="75"/>
      <c r="H79" s="75">
        <v>28250</v>
      </c>
      <c r="I79" s="167">
        <f t="shared" si="1"/>
        <v>26165295.93</v>
      </c>
    </row>
    <row r="80" spans="2:9" x14ac:dyDescent="0.25">
      <c r="B80" s="236" t="s">
        <v>446</v>
      </c>
      <c r="C80" s="239" t="s">
        <v>439</v>
      </c>
      <c r="D80" s="66" t="s">
        <v>459</v>
      </c>
      <c r="E80" s="66" t="s">
        <v>460</v>
      </c>
      <c r="F80" s="66" t="s">
        <v>461</v>
      </c>
      <c r="G80" s="75"/>
      <c r="H80" s="75">
        <v>97500.02</v>
      </c>
      <c r="I80" s="167">
        <f t="shared" si="1"/>
        <v>26067795.91</v>
      </c>
    </row>
    <row r="81" spans="2:9" x14ac:dyDescent="0.25">
      <c r="B81" s="236" t="s">
        <v>446</v>
      </c>
      <c r="C81" s="239" t="s">
        <v>439</v>
      </c>
      <c r="D81" s="66" t="s">
        <v>462</v>
      </c>
      <c r="E81" s="66" t="s">
        <v>463</v>
      </c>
      <c r="F81" s="66" t="s">
        <v>464</v>
      </c>
      <c r="G81" s="75"/>
      <c r="H81" s="75">
        <v>1446271.18</v>
      </c>
      <c r="I81" s="167">
        <f t="shared" si="1"/>
        <v>24621524.73</v>
      </c>
    </row>
    <row r="82" spans="2:9" x14ac:dyDescent="0.25">
      <c r="B82" s="236" t="s">
        <v>446</v>
      </c>
      <c r="C82" s="239" t="s">
        <v>439</v>
      </c>
      <c r="D82" s="66" t="s">
        <v>465</v>
      </c>
      <c r="E82" s="66" t="s">
        <v>466</v>
      </c>
      <c r="F82" s="66" t="s">
        <v>467</v>
      </c>
      <c r="G82" s="75"/>
      <c r="H82" s="75">
        <v>158200</v>
      </c>
      <c r="I82" s="167">
        <f t="shared" si="1"/>
        <v>24463324.73</v>
      </c>
    </row>
    <row r="83" spans="2:9" x14ac:dyDescent="0.25">
      <c r="B83" s="236" t="s">
        <v>446</v>
      </c>
      <c r="C83" s="239" t="s">
        <v>439</v>
      </c>
      <c r="D83" s="66" t="s">
        <v>468</v>
      </c>
      <c r="E83" s="66" t="s">
        <v>469</v>
      </c>
      <c r="F83" s="66" t="s">
        <v>470</v>
      </c>
      <c r="G83" s="75"/>
      <c r="H83" s="75">
        <v>89750</v>
      </c>
      <c r="I83" s="167">
        <f t="shared" si="1"/>
        <v>24373574.73</v>
      </c>
    </row>
    <row r="84" spans="2:9" x14ac:dyDescent="0.25">
      <c r="B84" s="236" t="s">
        <v>399</v>
      </c>
      <c r="C84" s="239" t="s">
        <v>439</v>
      </c>
      <c r="D84" s="66" t="s">
        <v>471</v>
      </c>
      <c r="E84" s="66" t="s">
        <v>472</v>
      </c>
      <c r="F84" s="66" t="s">
        <v>473</v>
      </c>
      <c r="G84" s="75"/>
      <c r="H84" s="75">
        <v>544058</v>
      </c>
      <c r="I84" s="167">
        <f t="shared" si="1"/>
        <v>23829516.73</v>
      </c>
    </row>
    <row r="85" spans="2:9" x14ac:dyDescent="0.25">
      <c r="B85" s="236" t="s">
        <v>399</v>
      </c>
      <c r="C85" s="239" t="s">
        <v>439</v>
      </c>
      <c r="D85" s="66" t="s">
        <v>474</v>
      </c>
      <c r="E85" s="66" t="s">
        <v>475</v>
      </c>
      <c r="F85" s="66" t="s">
        <v>476</v>
      </c>
      <c r="G85" s="75"/>
      <c r="H85" s="75">
        <v>25594</v>
      </c>
      <c r="I85" s="167">
        <f t="shared" si="1"/>
        <v>23803922.73</v>
      </c>
    </row>
    <row r="86" spans="2:9" x14ac:dyDescent="0.25">
      <c r="B86" s="236" t="s">
        <v>399</v>
      </c>
      <c r="C86" s="239" t="s">
        <v>439</v>
      </c>
      <c r="D86" s="66" t="s">
        <v>477</v>
      </c>
      <c r="E86" s="66" t="s">
        <v>475</v>
      </c>
      <c r="F86" s="66" t="s">
        <v>478</v>
      </c>
      <c r="G86" s="75"/>
      <c r="H86" s="75">
        <v>12280</v>
      </c>
      <c r="I86" s="167">
        <f t="shared" si="1"/>
        <v>23791642.73</v>
      </c>
    </row>
    <row r="87" spans="2:9" x14ac:dyDescent="0.25">
      <c r="B87" s="236" t="s">
        <v>399</v>
      </c>
      <c r="C87" s="239" t="s">
        <v>439</v>
      </c>
      <c r="D87" s="66" t="s">
        <v>479</v>
      </c>
      <c r="E87" s="66" t="s">
        <v>475</v>
      </c>
      <c r="F87" s="66" t="s">
        <v>478</v>
      </c>
      <c r="G87" s="75"/>
      <c r="H87" s="75">
        <v>15166</v>
      </c>
      <c r="I87" s="167">
        <f t="shared" si="1"/>
        <v>23776476.73</v>
      </c>
    </row>
    <row r="88" spans="2:9" x14ac:dyDescent="0.25">
      <c r="B88" s="236" t="s">
        <v>399</v>
      </c>
      <c r="C88" s="239" t="s">
        <v>439</v>
      </c>
      <c r="D88" s="66" t="s">
        <v>480</v>
      </c>
      <c r="E88" s="66" t="s">
        <v>475</v>
      </c>
      <c r="F88" s="66" t="s">
        <v>476</v>
      </c>
      <c r="G88" s="75"/>
      <c r="H88" s="75">
        <v>8049</v>
      </c>
      <c r="I88" s="167">
        <f t="shared" si="1"/>
        <v>23768427.73</v>
      </c>
    </row>
    <row r="89" spans="2:9" ht="15.75" thickBot="1" x14ac:dyDescent="0.3">
      <c r="B89" s="242" t="s">
        <v>399</v>
      </c>
      <c r="C89" s="243" t="s">
        <v>439</v>
      </c>
      <c r="D89" s="244" t="s">
        <v>481</v>
      </c>
      <c r="E89" s="244" t="s">
        <v>482</v>
      </c>
      <c r="F89" s="244" t="s">
        <v>483</v>
      </c>
      <c r="G89" s="234"/>
      <c r="H89" s="234">
        <v>19700</v>
      </c>
      <c r="I89" s="311">
        <f t="shared" si="1"/>
        <v>23748727.73</v>
      </c>
    </row>
    <row r="90" spans="2:9" x14ac:dyDescent="0.25">
      <c r="B90" s="236" t="s">
        <v>484</v>
      </c>
      <c r="C90" s="239" t="s">
        <v>439</v>
      </c>
      <c r="D90" s="66"/>
      <c r="E90" s="66"/>
      <c r="F90" s="66" t="s">
        <v>485</v>
      </c>
      <c r="G90" s="75"/>
      <c r="H90" s="75">
        <v>291.5</v>
      </c>
      <c r="I90" s="167">
        <f t="shared" si="1"/>
        <v>23748436.23</v>
      </c>
    </row>
    <row r="91" spans="2:9" x14ac:dyDescent="0.25">
      <c r="B91" s="236" t="s">
        <v>484</v>
      </c>
      <c r="C91" s="239" t="s">
        <v>439</v>
      </c>
      <c r="D91" s="66"/>
      <c r="E91" s="66"/>
      <c r="F91" s="66" t="s">
        <v>485</v>
      </c>
      <c r="G91" s="75"/>
      <c r="H91" s="75">
        <v>291.5</v>
      </c>
      <c r="I91" s="167">
        <f t="shared" si="1"/>
        <v>23748144.73</v>
      </c>
    </row>
    <row r="92" spans="2:9" x14ac:dyDescent="0.25">
      <c r="B92" s="236" t="s">
        <v>484</v>
      </c>
      <c r="C92" s="239" t="s">
        <v>439</v>
      </c>
      <c r="D92" s="66"/>
      <c r="E92" s="66"/>
      <c r="F92" s="66" t="s">
        <v>485</v>
      </c>
      <c r="G92" s="75"/>
      <c r="H92" s="75">
        <v>291.5</v>
      </c>
      <c r="I92" s="167">
        <f t="shared" si="1"/>
        <v>23747853.23</v>
      </c>
    </row>
    <row r="93" spans="2:9" x14ac:dyDescent="0.25">
      <c r="B93" s="236" t="s">
        <v>484</v>
      </c>
      <c r="C93" s="239" t="s">
        <v>439</v>
      </c>
      <c r="D93" s="66"/>
      <c r="E93" s="66"/>
      <c r="F93" s="66" t="s">
        <v>485</v>
      </c>
      <c r="G93" s="75"/>
      <c r="H93" s="75">
        <v>291.5</v>
      </c>
      <c r="I93" s="167">
        <f t="shared" si="1"/>
        <v>23747561.73</v>
      </c>
    </row>
    <row r="94" spans="2:9" x14ac:dyDescent="0.25">
      <c r="B94" s="236" t="s">
        <v>351</v>
      </c>
      <c r="C94" s="239" t="s">
        <v>486</v>
      </c>
      <c r="D94" s="66"/>
      <c r="E94" s="66" t="s">
        <v>487</v>
      </c>
      <c r="F94" s="66" t="s">
        <v>488</v>
      </c>
      <c r="G94" s="75">
        <v>10856</v>
      </c>
      <c r="H94" s="75"/>
      <c r="I94" s="167">
        <f t="shared" si="1"/>
        <v>23758417.73</v>
      </c>
    </row>
    <row r="95" spans="2:9" x14ac:dyDescent="0.25">
      <c r="B95" s="236" t="s">
        <v>351</v>
      </c>
      <c r="C95" s="239" t="s">
        <v>486</v>
      </c>
      <c r="D95" s="66"/>
      <c r="E95" s="66" t="s">
        <v>220</v>
      </c>
      <c r="F95" s="66" t="s">
        <v>489</v>
      </c>
      <c r="G95" s="75">
        <v>118272.66</v>
      </c>
      <c r="H95" s="75"/>
      <c r="I95" s="167">
        <f t="shared" si="1"/>
        <v>23876690.390000001</v>
      </c>
    </row>
    <row r="96" spans="2:9" x14ac:dyDescent="0.25">
      <c r="B96" s="236" t="s">
        <v>351</v>
      </c>
      <c r="C96" s="239" t="s">
        <v>490</v>
      </c>
      <c r="D96" s="66"/>
      <c r="E96" s="66" t="s">
        <v>244</v>
      </c>
      <c r="F96" s="66" t="s">
        <v>491</v>
      </c>
      <c r="G96" s="75">
        <v>83774</v>
      </c>
      <c r="H96" s="75"/>
      <c r="I96" s="167">
        <f t="shared" si="1"/>
        <v>23960464.390000001</v>
      </c>
    </row>
    <row r="97" spans="2:9" x14ac:dyDescent="0.25">
      <c r="B97" s="236" t="s">
        <v>351</v>
      </c>
      <c r="C97" s="239" t="s">
        <v>490</v>
      </c>
      <c r="D97" s="66"/>
      <c r="E97" s="66" t="s">
        <v>244</v>
      </c>
      <c r="F97" s="66" t="s">
        <v>492</v>
      </c>
      <c r="G97" s="75">
        <v>14950</v>
      </c>
      <c r="H97" s="75"/>
      <c r="I97" s="167">
        <f t="shared" si="1"/>
        <v>23975414.390000001</v>
      </c>
    </row>
    <row r="98" spans="2:9" x14ac:dyDescent="0.25">
      <c r="B98" s="236" t="s">
        <v>359</v>
      </c>
      <c r="C98" s="239" t="s">
        <v>490</v>
      </c>
      <c r="D98" s="66"/>
      <c r="E98" s="66"/>
      <c r="F98" s="66" t="s">
        <v>493</v>
      </c>
      <c r="G98" s="75">
        <v>550000</v>
      </c>
      <c r="H98" s="75"/>
      <c r="I98" s="167">
        <f t="shared" si="1"/>
        <v>24525414.390000001</v>
      </c>
    </row>
    <row r="99" spans="2:9" x14ac:dyDescent="0.25">
      <c r="B99" s="236" t="s">
        <v>351</v>
      </c>
      <c r="C99" s="239" t="s">
        <v>490</v>
      </c>
      <c r="D99" s="66"/>
      <c r="E99" s="66" t="s">
        <v>278</v>
      </c>
      <c r="F99" s="66" t="s">
        <v>494</v>
      </c>
      <c r="G99" s="75">
        <v>5114</v>
      </c>
      <c r="H99" s="75"/>
      <c r="I99" s="167">
        <f t="shared" si="1"/>
        <v>24530528.390000001</v>
      </c>
    </row>
    <row r="100" spans="2:9" x14ac:dyDescent="0.25">
      <c r="B100" s="236" t="s">
        <v>351</v>
      </c>
      <c r="C100" s="239" t="s">
        <v>495</v>
      </c>
      <c r="D100" s="66"/>
      <c r="E100" s="66" t="s">
        <v>248</v>
      </c>
      <c r="F100" s="66" t="s">
        <v>496</v>
      </c>
      <c r="G100" s="75">
        <v>51129.17</v>
      </c>
      <c r="H100" s="75"/>
      <c r="I100" s="167">
        <f t="shared" si="1"/>
        <v>24581657.560000002</v>
      </c>
    </row>
    <row r="101" spans="2:9" x14ac:dyDescent="0.25">
      <c r="B101" s="236" t="s">
        <v>351</v>
      </c>
      <c r="C101" s="239" t="s">
        <v>495</v>
      </c>
      <c r="D101" s="66"/>
      <c r="E101" s="66" t="s">
        <v>328</v>
      </c>
      <c r="F101" s="66" t="s">
        <v>497</v>
      </c>
      <c r="G101" s="75">
        <v>185445</v>
      </c>
      <c r="H101" s="75"/>
      <c r="I101" s="167">
        <f t="shared" si="1"/>
        <v>24767102.560000002</v>
      </c>
    </row>
    <row r="102" spans="2:9" x14ac:dyDescent="0.25">
      <c r="B102" s="236" t="s">
        <v>351</v>
      </c>
      <c r="C102" s="239" t="s">
        <v>495</v>
      </c>
      <c r="D102" s="66"/>
      <c r="E102" s="66" t="s">
        <v>210</v>
      </c>
      <c r="F102" s="66" t="s">
        <v>498</v>
      </c>
      <c r="G102" s="75">
        <v>53578</v>
      </c>
      <c r="H102" s="75"/>
      <c r="I102" s="167">
        <f t="shared" si="1"/>
        <v>24820680.560000002</v>
      </c>
    </row>
    <row r="103" spans="2:9" x14ac:dyDescent="0.25">
      <c r="B103" s="236" t="s">
        <v>399</v>
      </c>
      <c r="C103" s="239" t="s">
        <v>499</v>
      </c>
      <c r="D103" s="66" t="s">
        <v>500</v>
      </c>
      <c r="E103" s="66" t="s">
        <v>501</v>
      </c>
      <c r="F103" s="66" t="s">
        <v>502</v>
      </c>
      <c r="G103" s="75"/>
      <c r="H103" s="75">
        <v>1508100</v>
      </c>
      <c r="I103" s="167">
        <f t="shared" si="1"/>
        <v>23312580.560000002</v>
      </c>
    </row>
    <row r="104" spans="2:9" x14ac:dyDescent="0.25">
      <c r="B104" s="236" t="s">
        <v>399</v>
      </c>
      <c r="C104" s="239" t="s">
        <v>499</v>
      </c>
      <c r="D104" s="66" t="s">
        <v>503</v>
      </c>
      <c r="E104" s="66" t="s">
        <v>504</v>
      </c>
      <c r="F104" s="66" t="s">
        <v>505</v>
      </c>
      <c r="G104" s="75"/>
      <c r="H104" s="75">
        <v>715927</v>
      </c>
      <c r="I104" s="167">
        <f t="shared" si="1"/>
        <v>22596653.560000002</v>
      </c>
    </row>
    <row r="105" spans="2:9" x14ac:dyDescent="0.25">
      <c r="B105" s="236" t="s">
        <v>399</v>
      </c>
      <c r="C105" s="239" t="s">
        <v>506</v>
      </c>
      <c r="D105" s="66" t="s">
        <v>507</v>
      </c>
      <c r="E105" s="66" t="s">
        <v>508</v>
      </c>
      <c r="F105" s="66" t="s">
        <v>509</v>
      </c>
      <c r="G105" s="75"/>
      <c r="H105" s="75">
        <v>30000</v>
      </c>
      <c r="I105" s="167">
        <f t="shared" si="1"/>
        <v>22566653.560000002</v>
      </c>
    </row>
    <row r="106" spans="2:9" x14ac:dyDescent="0.25">
      <c r="B106" s="236" t="s">
        <v>484</v>
      </c>
      <c r="C106" s="239" t="s">
        <v>506</v>
      </c>
      <c r="D106" s="66"/>
      <c r="E106" s="66"/>
      <c r="F106" s="66" t="s">
        <v>510</v>
      </c>
      <c r="G106" s="75"/>
      <c r="H106" s="75">
        <v>294.5</v>
      </c>
      <c r="I106" s="167">
        <f t="shared" si="1"/>
        <v>22566359.060000002</v>
      </c>
    </row>
    <row r="107" spans="2:9" x14ac:dyDescent="0.25">
      <c r="B107" s="236" t="s">
        <v>399</v>
      </c>
      <c r="C107" s="239" t="s">
        <v>506</v>
      </c>
      <c r="D107" s="66" t="s">
        <v>511</v>
      </c>
      <c r="E107" s="66" t="s">
        <v>512</v>
      </c>
      <c r="F107" s="66" t="s">
        <v>513</v>
      </c>
      <c r="G107" s="75"/>
      <c r="H107" s="75">
        <v>100000</v>
      </c>
      <c r="I107" s="167">
        <f t="shared" si="1"/>
        <v>22466359.060000002</v>
      </c>
    </row>
    <row r="108" spans="2:9" x14ac:dyDescent="0.25">
      <c r="B108" s="236" t="s">
        <v>351</v>
      </c>
      <c r="C108" s="239" t="s">
        <v>514</v>
      </c>
      <c r="D108" s="66"/>
      <c r="E108" s="66" t="s">
        <v>330</v>
      </c>
      <c r="F108" s="66" t="s">
        <v>515</v>
      </c>
      <c r="G108" s="75">
        <v>74400</v>
      </c>
      <c r="H108" s="75"/>
      <c r="I108" s="167">
        <f t="shared" si="1"/>
        <v>22540759.060000002</v>
      </c>
    </row>
    <row r="109" spans="2:9" x14ac:dyDescent="0.25">
      <c r="B109" s="236" t="s">
        <v>351</v>
      </c>
      <c r="C109" s="239" t="s">
        <v>514</v>
      </c>
      <c r="D109" s="66"/>
      <c r="E109" s="66" t="s">
        <v>216</v>
      </c>
      <c r="F109" s="66" t="s">
        <v>516</v>
      </c>
      <c r="G109" s="75">
        <v>124952</v>
      </c>
      <c r="H109" s="75"/>
      <c r="I109" s="167">
        <f t="shared" si="1"/>
        <v>22665711.060000002</v>
      </c>
    </row>
    <row r="110" spans="2:9" x14ac:dyDescent="0.25">
      <c r="B110" s="236" t="s">
        <v>351</v>
      </c>
      <c r="C110" s="239" t="s">
        <v>517</v>
      </c>
      <c r="D110" s="66"/>
      <c r="E110" s="66" t="s">
        <v>243</v>
      </c>
      <c r="F110" s="66" t="s">
        <v>518</v>
      </c>
      <c r="G110" s="75">
        <v>51520</v>
      </c>
      <c r="H110" s="75"/>
      <c r="I110" s="167">
        <f t="shared" si="1"/>
        <v>22717231.060000002</v>
      </c>
    </row>
    <row r="111" spans="2:9" x14ac:dyDescent="0.25">
      <c r="B111" s="236" t="s">
        <v>351</v>
      </c>
      <c r="C111" s="239" t="s">
        <v>517</v>
      </c>
      <c r="D111" s="66"/>
      <c r="E111" s="66" t="s">
        <v>329</v>
      </c>
      <c r="F111" s="66" t="s">
        <v>519</v>
      </c>
      <c r="G111" s="75">
        <v>197433.60000000001</v>
      </c>
      <c r="H111" s="75"/>
      <c r="I111" s="167">
        <f t="shared" si="1"/>
        <v>22914664.660000004</v>
      </c>
    </row>
    <row r="112" spans="2:9" x14ac:dyDescent="0.25">
      <c r="B112" s="236" t="s">
        <v>351</v>
      </c>
      <c r="C112" s="239" t="s">
        <v>517</v>
      </c>
      <c r="D112" s="66"/>
      <c r="E112" s="66" t="s">
        <v>243</v>
      </c>
      <c r="F112" s="66" t="s">
        <v>520</v>
      </c>
      <c r="G112" s="75">
        <v>29605.4</v>
      </c>
      <c r="H112" s="75"/>
      <c r="I112" s="167">
        <f t="shared" si="1"/>
        <v>22944270.060000002</v>
      </c>
    </row>
    <row r="113" spans="2:9" x14ac:dyDescent="0.25">
      <c r="B113" s="236" t="s">
        <v>351</v>
      </c>
      <c r="C113" s="239" t="s">
        <v>517</v>
      </c>
      <c r="D113" s="66"/>
      <c r="E113" s="66" t="s">
        <v>521</v>
      </c>
      <c r="F113" s="66" t="s">
        <v>522</v>
      </c>
      <c r="G113" s="75">
        <v>25760</v>
      </c>
      <c r="H113" s="75"/>
      <c r="I113" s="167">
        <f t="shared" si="1"/>
        <v>22970030.060000002</v>
      </c>
    </row>
    <row r="114" spans="2:9" x14ac:dyDescent="0.25">
      <c r="B114" s="236" t="s">
        <v>351</v>
      </c>
      <c r="C114" s="239" t="s">
        <v>517</v>
      </c>
      <c r="D114" s="66"/>
      <c r="E114" s="66" t="s">
        <v>282</v>
      </c>
      <c r="F114" s="66" t="s">
        <v>523</v>
      </c>
      <c r="G114" s="75">
        <v>3680</v>
      </c>
      <c r="H114" s="75"/>
      <c r="I114" s="167">
        <f t="shared" si="1"/>
        <v>22973710.060000002</v>
      </c>
    </row>
    <row r="115" spans="2:9" x14ac:dyDescent="0.25">
      <c r="B115" s="236" t="s">
        <v>351</v>
      </c>
      <c r="C115" s="239" t="s">
        <v>517</v>
      </c>
      <c r="D115" s="66"/>
      <c r="E115" s="66" t="s">
        <v>268</v>
      </c>
      <c r="F115" s="66" t="s">
        <v>524</v>
      </c>
      <c r="G115" s="75">
        <v>23646</v>
      </c>
      <c r="H115" s="75"/>
      <c r="I115" s="167">
        <f t="shared" si="1"/>
        <v>22997356.060000002</v>
      </c>
    </row>
    <row r="116" spans="2:9" x14ac:dyDescent="0.25">
      <c r="B116" s="236" t="s">
        <v>446</v>
      </c>
      <c r="C116" s="239" t="s">
        <v>525</v>
      </c>
      <c r="D116" s="66" t="s">
        <v>526</v>
      </c>
      <c r="E116" s="66" t="s">
        <v>457</v>
      </c>
      <c r="F116" s="66" t="s">
        <v>527</v>
      </c>
      <c r="G116" s="75"/>
      <c r="H116" s="75">
        <v>96050</v>
      </c>
      <c r="I116" s="167">
        <f t="shared" si="1"/>
        <v>22901306.060000002</v>
      </c>
    </row>
    <row r="117" spans="2:9" x14ac:dyDescent="0.25">
      <c r="B117" s="236" t="s">
        <v>446</v>
      </c>
      <c r="C117" s="239" t="s">
        <v>525</v>
      </c>
      <c r="D117" s="66" t="s">
        <v>528</v>
      </c>
      <c r="E117" s="66" t="s">
        <v>529</v>
      </c>
      <c r="F117" s="66" t="s">
        <v>530</v>
      </c>
      <c r="G117" s="75"/>
      <c r="H117" s="75">
        <v>135600</v>
      </c>
      <c r="I117" s="167">
        <f t="shared" si="1"/>
        <v>22765706.060000002</v>
      </c>
    </row>
    <row r="118" spans="2:9" x14ac:dyDescent="0.25">
      <c r="B118" s="236" t="s">
        <v>446</v>
      </c>
      <c r="C118" s="239" t="s">
        <v>525</v>
      </c>
      <c r="D118" s="66" t="s">
        <v>531</v>
      </c>
      <c r="E118" s="66" t="s">
        <v>463</v>
      </c>
      <c r="F118" s="66" t="s">
        <v>532</v>
      </c>
      <c r="G118" s="75"/>
      <c r="H118" s="75">
        <v>1446271.18</v>
      </c>
      <c r="I118" s="167">
        <f t="shared" si="1"/>
        <v>21319434.880000003</v>
      </c>
    </row>
    <row r="119" spans="2:9" x14ac:dyDescent="0.25">
      <c r="B119" s="236" t="s">
        <v>446</v>
      </c>
      <c r="C119" s="239" t="s">
        <v>525</v>
      </c>
      <c r="D119" s="66" t="s">
        <v>533</v>
      </c>
      <c r="E119" s="66" t="s">
        <v>448</v>
      </c>
      <c r="F119" s="66" t="s">
        <v>449</v>
      </c>
      <c r="G119" s="75"/>
      <c r="H119" s="75">
        <v>727155</v>
      </c>
      <c r="I119" s="167">
        <f t="shared" si="1"/>
        <v>20592279.880000003</v>
      </c>
    </row>
    <row r="120" spans="2:9" x14ac:dyDescent="0.25">
      <c r="B120" s="236" t="s">
        <v>446</v>
      </c>
      <c r="C120" s="239" t="s">
        <v>525</v>
      </c>
      <c r="D120" s="66" t="s">
        <v>534</v>
      </c>
      <c r="E120" s="66" t="s">
        <v>535</v>
      </c>
      <c r="F120" s="66" t="s">
        <v>536</v>
      </c>
      <c r="G120" s="75"/>
      <c r="H120" s="75">
        <v>570817.56999999995</v>
      </c>
      <c r="I120" s="167">
        <f t="shared" si="1"/>
        <v>20021462.310000002</v>
      </c>
    </row>
    <row r="121" spans="2:9" x14ac:dyDescent="0.25">
      <c r="B121" s="236" t="s">
        <v>484</v>
      </c>
      <c r="C121" s="239" t="s">
        <v>525</v>
      </c>
      <c r="D121" s="66"/>
      <c r="E121" s="66"/>
      <c r="F121" s="66" t="s">
        <v>485</v>
      </c>
      <c r="G121" s="75"/>
      <c r="H121" s="75">
        <v>294.5</v>
      </c>
      <c r="I121" s="167">
        <f t="shared" si="1"/>
        <v>20021167.810000002</v>
      </c>
    </row>
    <row r="122" spans="2:9" x14ac:dyDescent="0.25">
      <c r="B122" s="236" t="s">
        <v>446</v>
      </c>
      <c r="C122" s="239" t="s">
        <v>525</v>
      </c>
      <c r="D122" s="66" t="s">
        <v>537</v>
      </c>
      <c r="E122" s="66" t="s">
        <v>472</v>
      </c>
      <c r="F122" s="66" t="s">
        <v>538</v>
      </c>
      <c r="G122" s="75"/>
      <c r="H122" s="75">
        <v>1484280</v>
      </c>
      <c r="I122" s="167">
        <f t="shared" si="1"/>
        <v>18536887.810000002</v>
      </c>
    </row>
    <row r="123" spans="2:9" x14ac:dyDescent="0.25">
      <c r="B123" s="236" t="s">
        <v>446</v>
      </c>
      <c r="C123" s="239" t="s">
        <v>525</v>
      </c>
      <c r="D123" s="66" t="s">
        <v>539</v>
      </c>
      <c r="E123" s="66" t="s">
        <v>463</v>
      </c>
      <c r="F123" s="66" t="s">
        <v>540</v>
      </c>
      <c r="G123" s="75"/>
      <c r="H123" s="75">
        <v>39550</v>
      </c>
      <c r="I123" s="167">
        <f t="shared" si="1"/>
        <v>18497337.810000002</v>
      </c>
    </row>
    <row r="124" spans="2:9" x14ac:dyDescent="0.25">
      <c r="B124" s="236" t="s">
        <v>446</v>
      </c>
      <c r="C124" s="239" t="s">
        <v>525</v>
      </c>
      <c r="D124" s="66" t="s">
        <v>541</v>
      </c>
      <c r="E124" s="66" t="s">
        <v>542</v>
      </c>
      <c r="F124" s="66" t="s">
        <v>543</v>
      </c>
      <c r="G124" s="75"/>
      <c r="H124" s="75">
        <v>732127</v>
      </c>
      <c r="I124" s="167">
        <f t="shared" si="1"/>
        <v>17765210.810000002</v>
      </c>
    </row>
    <row r="125" spans="2:9" x14ac:dyDescent="0.25">
      <c r="B125" s="236" t="s">
        <v>351</v>
      </c>
      <c r="C125" s="239" t="s">
        <v>544</v>
      </c>
      <c r="D125" s="66"/>
      <c r="E125" s="66" t="s">
        <v>545</v>
      </c>
      <c r="F125" s="66" t="s">
        <v>546</v>
      </c>
      <c r="G125" s="75">
        <v>6390</v>
      </c>
      <c r="H125" s="75"/>
      <c r="I125" s="167">
        <f t="shared" si="1"/>
        <v>17771600.810000002</v>
      </c>
    </row>
    <row r="126" spans="2:9" ht="15.75" thickBot="1" x14ac:dyDescent="0.3">
      <c r="B126" s="236" t="s">
        <v>351</v>
      </c>
      <c r="C126" s="239" t="s">
        <v>544</v>
      </c>
      <c r="D126" s="66"/>
      <c r="E126" s="66" t="s">
        <v>250</v>
      </c>
      <c r="F126" s="66" t="s">
        <v>547</v>
      </c>
      <c r="G126" s="75">
        <v>139236</v>
      </c>
      <c r="H126" s="75"/>
      <c r="I126" s="167">
        <f t="shared" si="1"/>
        <v>17910836.810000002</v>
      </c>
    </row>
    <row r="127" spans="2:9" ht="23.25" customHeight="1" thickBot="1" x14ac:dyDescent="0.3">
      <c r="B127" s="191" t="s">
        <v>75</v>
      </c>
      <c r="C127" s="192"/>
      <c r="D127" s="193"/>
      <c r="E127" s="193"/>
      <c r="F127" s="193"/>
      <c r="G127" s="194">
        <f>SUM(G5:G126)</f>
        <v>13708954.08</v>
      </c>
      <c r="H127" s="194">
        <f>SUM(H5:H126)</f>
        <v>13880665.199999999</v>
      </c>
      <c r="I127" s="195">
        <f>+I126</f>
        <v>17910836.810000002</v>
      </c>
    </row>
    <row r="128" spans="2:9" ht="15.75" thickBot="1" x14ac:dyDescent="0.3">
      <c r="B128" s="188"/>
      <c r="C128" s="189"/>
      <c r="D128" s="190"/>
      <c r="E128" s="190"/>
      <c r="F128" s="190"/>
      <c r="G128" s="161"/>
      <c r="H128" s="161"/>
      <c r="I128" s="169"/>
    </row>
    <row r="129" spans="2:11" ht="15.75" thickBot="1" x14ac:dyDescent="0.3">
      <c r="B129" s="196"/>
      <c r="C129" s="197"/>
      <c r="D129" s="168"/>
      <c r="E129" s="168"/>
      <c r="F129" s="198"/>
      <c r="G129" s="199" t="s">
        <v>76</v>
      </c>
      <c r="H129" s="200" t="s">
        <v>77</v>
      </c>
      <c r="I129" s="169"/>
    </row>
    <row r="130" spans="2:11" ht="15.75" thickBot="1" x14ac:dyDescent="0.3">
      <c r="B130" s="196"/>
      <c r="C130" s="197"/>
      <c r="D130" s="168"/>
      <c r="E130" s="168"/>
      <c r="F130" s="201" t="s">
        <v>8</v>
      </c>
      <c r="G130" s="187">
        <v>17910836.809999999</v>
      </c>
      <c r="H130" s="166">
        <f>+I127</f>
        <v>17910836.810000002</v>
      </c>
      <c r="I130" s="169"/>
    </row>
    <row r="131" spans="2:11" ht="15.75" thickBot="1" x14ac:dyDescent="0.3">
      <c r="B131" s="196"/>
      <c r="C131" s="197"/>
      <c r="D131" s="168"/>
      <c r="E131" s="168"/>
      <c r="F131" s="202" t="s">
        <v>78</v>
      </c>
      <c r="G131" s="203">
        <f>SUM(G130:G130)</f>
        <v>17910836.809999999</v>
      </c>
      <c r="H131" s="204">
        <f>+H130</f>
        <v>17910836.810000002</v>
      </c>
      <c r="I131" s="169"/>
    </row>
    <row r="132" spans="2:11" ht="15.75" thickBot="1" x14ac:dyDescent="0.3">
      <c r="B132" s="207"/>
      <c r="C132" s="208"/>
      <c r="D132" s="209"/>
      <c r="E132" s="209"/>
      <c r="F132" s="209"/>
      <c r="G132" s="209"/>
      <c r="H132" s="209"/>
      <c r="I132" s="210"/>
    </row>
    <row r="133" spans="2:11" x14ac:dyDescent="0.25">
      <c r="B133" s="196"/>
      <c r="C133" s="197"/>
      <c r="D133" s="168"/>
      <c r="E133" s="198"/>
      <c r="F133" s="198"/>
      <c r="G133" s="198"/>
      <c r="H133" s="170" t="s">
        <v>8</v>
      </c>
      <c r="I133" s="169"/>
    </row>
    <row r="134" spans="2:11" x14ac:dyDescent="0.25">
      <c r="B134" s="196"/>
      <c r="C134" s="197"/>
      <c r="D134" s="168"/>
      <c r="E134" s="198"/>
      <c r="F134" s="198"/>
      <c r="G134" s="240" t="s">
        <v>8</v>
      </c>
      <c r="H134" s="198"/>
      <c r="I134" s="169"/>
    </row>
    <row r="135" spans="2:11" x14ac:dyDescent="0.25">
      <c r="B135" s="196"/>
      <c r="C135" s="197"/>
      <c r="D135" s="168"/>
      <c r="E135" s="165"/>
      <c r="F135" s="165"/>
      <c r="G135" s="241" t="s">
        <v>8</v>
      </c>
      <c r="H135" s="170" t="s">
        <v>8</v>
      </c>
      <c r="I135" s="169"/>
    </row>
    <row r="136" spans="2:11" ht="15.75" thickBot="1" x14ac:dyDescent="0.3">
      <c r="B136" s="207"/>
      <c r="C136" s="208"/>
      <c r="D136" s="209"/>
      <c r="E136" s="209"/>
      <c r="F136" s="209"/>
      <c r="G136" s="209"/>
      <c r="H136" s="209"/>
      <c r="I136" s="210"/>
    </row>
    <row r="139" spans="2:11" s="164" customFormat="1" x14ac:dyDescent="0.25">
      <c r="C139" s="211"/>
      <c r="H139" s="212" t="s">
        <v>8</v>
      </c>
      <c r="J139" s="162"/>
      <c r="K139" s="162"/>
    </row>
    <row r="140" spans="2:11" x14ac:dyDescent="0.25">
      <c r="B140" s="162"/>
      <c r="C140" s="160"/>
      <c r="D140" s="162"/>
      <c r="E140" s="162"/>
      <c r="F140" s="162"/>
      <c r="G140" s="162"/>
      <c r="H140" s="213">
        <f>+G131-H131</f>
        <v>0</v>
      </c>
    </row>
    <row r="141" spans="2:11" x14ac:dyDescent="0.25">
      <c r="G141" s="214"/>
    </row>
    <row r="142" spans="2:11" x14ac:dyDescent="0.25">
      <c r="H142" s="163"/>
    </row>
    <row r="143" spans="2:11" s="164" customFormat="1" x14ac:dyDescent="0.25">
      <c r="C143" s="211"/>
      <c r="G143" s="164" t="s">
        <v>8</v>
      </c>
      <c r="H143" s="214"/>
      <c r="J143" s="162"/>
      <c r="K143" s="162"/>
    </row>
    <row r="144" spans="2:11" s="164" customFormat="1" x14ac:dyDescent="0.25">
      <c r="C144" s="211"/>
      <c r="G144" s="215" t="s">
        <v>8</v>
      </c>
      <c r="J144" s="162"/>
      <c r="K144" s="162"/>
    </row>
  </sheetData>
  <pageMargins left="0.47244094488188981" right="0.19685039370078741" top="0.82677165354330717" bottom="0.6692913385826772" header="0.27559055118110237" footer="0.23622047244094491"/>
  <pageSetup scale="75" orientation="landscape" r:id="rId1"/>
  <headerFooter>
    <oddHeader>&amp;C&amp;"Arial,Negrita"&amp;12 CONDOMINIO TORRE ROHRMOSER
Conciliacion Bancaria Cta. ¢  CR   931484489 Bac San jose
Octubre 31 de  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Estado Resultados</vt:lpstr>
      <vt:lpstr>Balance General</vt:lpstr>
      <vt:lpstr>1.RESUMEN DE SALDOS</vt:lpstr>
      <vt:lpstr>2. COBROS</vt:lpstr>
      <vt:lpstr>3. FACTURADO VS RECAUDADO</vt:lpstr>
      <vt:lpstr>4. Presupusto- Gastos</vt:lpstr>
      <vt:lpstr>5.DETALLE GASTOS</vt:lpstr>
      <vt:lpstr>InformeCondomino</vt:lpstr>
      <vt:lpstr>BAC Colones </vt:lpstr>
      <vt:lpstr>BAC Dolares</vt:lpstr>
      <vt:lpstr>Hoja2</vt:lpstr>
      <vt:lpstr>Hoja3</vt:lpstr>
      <vt:lpstr>'2. COBROS'!Área_de_impresión</vt:lpstr>
      <vt:lpstr>'4. Presupusto- Gastos'!Área_de_impresión</vt:lpstr>
      <vt:lpstr>'5.DETALLE GASTOS'!Área_de_impresión</vt:lpstr>
      <vt:lpstr>'BAC Colones '!Área_de_impresión</vt:lpstr>
      <vt:lpstr>'BAC Dolares'!Área_de_impresión</vt:lpstr>
      <vt:lpstr>'Balance General'!Área_de_impresión</vt:lpstr>
      <vt:lpstr>'Estado Resultados'!Área_de_impresión</vt:lpstr>
      <vt:lpstr>InformeCondomino!Área_de_impresión</vt:lpstr>
      <vt:lpstr>'2. COBROS'!Títulos_a_imprimir</vt:lpstr>
      <vt:lpstr>'4. Presupusto- Gastos'!Títulos_a_imprimir</vt:lpstr>
      <vt:lpstr>'5.DETALLE GASTOS'!Títulos_a_imprimir</vt:lpstr>
      <vt:lpstr>'BAC Colones '!Títulos_a_imprimir</vt:lpstr>
      <vt:lpstr>'Balance General'!Títulos_a_imprimir</vt:lpstr>
      <vt:lpstr>'Estado Resultados'!Títulos_a_imprimir</vt:lpstr>
      <vt:lpstr>InformeCondomino!Títulos_a_imprimir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recepcion1</dc:creator>
  <cp:lastModifiedBy>ACAD ASESORIAS </cp:lastModifiedBy>
  <cp:lastPrinted>2019-11-24T20:52:19Z</cp:lastPrinted>
  <dcterms:created xsi:type="dcterms:W3CDTF">2011-03-24T14:56:16Z</dcterms:created>
  <dcterms:modified xsi:type="dcterms:W3CDTF">2019-11-24T21:05:12Z</dcterms:modified>
</cp:coreProperties>
</file>