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005" windowWidth="15195" windowHeight="7125" firstSheet="6" activeTab="9"/>
  </bookViews>
  <sheets>
    <sheet name="Balance General" sheetId="62" r:id="rId1"/>
    <sheet name="Estado Resultados" sheetId="61" r:id="rId2"/>
    <sheet name="1.RESUMEN DE SALDOS" sheetId="53" r:id="rId3"/>
    <sheet name="2. COBROS" sheetId="9" r:id="rId4"/>
    <sheet name="3. FACTURADO VS RECAUDADO" sheetId="54" r:id="rId5"/>
    <sheet name="4. Presupusto- Gastos" sheetId="63" r:id="rId6"/>
    <sheet name="5.DETALLE GASTOS" sheetId="45" r:id="rId7"/>
    <sheet name="InformeCondomino" sheetId="24" r:id="rId8"/>
    <sheet name="BAC Colones " sheetId="59" r:id="rId9"/>
    <sheet name="BAC Dolares" sheetId="60" r:id="rId10"/>
    <sheet name="Hoja2" sheetId="2" state="hidden" r:id="rId11"/>
    <sheet name="Hoja3" sheetId="3" state="hidden" r:id="rId12"/>
  </sheets>
  <definedNames>
    <definedName name="A_impresión_IM" localSheetId="8">#REF!</definedName>
    <definedName name="A_impresión_IM" localSheetId="9">#REF!</definedName>
    <definedName name="A_impresión_IM">#REF!</definedName>
    <definedName name="_xlnm.Print_Area" localSheetId="3">'2. COBROS'!$A$1:$F$119</definedName>
    <definedName name="_xlnm.Print_Area" localSheetId="5">'4. Presupusto- Gastos'!$A$2:$I$50</definedName>
    <definedName name="_xlnm.Print_Area" localSheetId="6">'5.DETALLE GASTOS'!$A$1:$F$327</definedName>
    <definedName name="_xlnm.Print_Area" localSheetId="8">'BAC Colones '!$B$1:$I$102</definedName>
    <definedName name="_xlnm.Print_Area" localSheetId="9">'BAC Dolares'!$A$1:$H$19</definedName>
    <definedName name="_xlnm.Print_Area" localSheetId="1">'Estado Resultados'!$B$1:$O$63</definedName>
    <definedName name="_xlnm.Print_Area" localSheetId="7">InformeCondomino!$B$3:$J$137</definedName>
    <definedName name="_xlnm.Print_Titles" localSheetId="3">'2. COBROS'!$A:$A,'2. COBROS'!$3:$3</definedName>
    <definedName name="_xlnm.Print_Titles" localSheetId="5">'4. Presupusto- Gastos'!$A:$F,'4. Presupusto- Gastos'!$1:$2</definedName>
    <definedName name="_xlnm.Print_Titles" localSheetId="6">'5.DETALLE GASTOS'!$1:$1</definedName>
    <definedName name="_xlnm.Print_Titles" localSheetId="8">'BAC Colones '!$1:$1</definedName>
    <definedName name="_xlnm.Print_Titles" localSheetId="0">'Balance General'!$A:$F,'Balance General'!$1:$1</definedName>
    <definedName name="_xlnm.Print_Titles" localSheetId="1">'Estado Resultados'!$A:$F,'Estado Resultados'!$1:$1</definedName>
    <definedName name="_xlnm.Print_Titles" localSheetId="7">InformeCondomino!$2:$6</definedName>
  </definedNames>
  <calcPr calcId="145621"/>
</workbook>
</file>

<file path=xl/calcChain.xml><?xml version="1.0" encoding="utf-8"?>
<calcChain xmlns="http://schemas.openxmlformats.org/spreadsheetml/2006/main">
  <c r="F325" i="45" l="1"/>
  <c r="F322" i="45"/>
  <c r="F326" i="45" s="1"/>
  <c r="F286" i="45"/>
  <c r="F276" i="45"/>
  <c r="F271" i="45"/>
  <c r="F253" i="45"/>
  <c r="F248" i="45"/>
  <c r="F242" i="45"/>
  <c r="F238" i="45"/>
  <c r="F234" i="45"/>
  <c r="F210" i="45"/>
  <c r="F174" i="45"/>
  <c r="F272" i="45" s="1"/>
  <c r="F164" i="45"/>
  <c r="F160" i="45"/>
  <c r="F155" i="45"/>
  <c r="F151" i="45"/>
  <c r="F140" i="45"/>
  <c r="F130" i="45"/>
  <c r="F127" i="45"/>
  <c r="F152" i="45" s="1"/>
  <c r="F124" i="45"/>
  <c r="F120" i="45"/>
  <c r="F111" i="45"/>
  <c r="F100" i="45"/>
  <c r="F66" i="45"/>
  <c r="F56" i="45"/>
  <c r="F48" i="45"/>
  <c r="F101" i="45" s="1"/>
  <c r="F44" i="45"/>
  <c r="F26" i="45"/>
  <c r="F20" i="45"/>
  <c r="B3" i="54"/>
  <c r="B6" i="53"/>
  <c r="B5" i="53"/>
  <c r="B4" i="53"/>
  <c r="B3" i="53"/>
  <c r="N17" i="62"/>
  <c r="N18" i="62" s="1"/>
  <c r="N39" i="62"/>
  <c r="N33" i="62"/>
  <c r="N34" i="62" s="1"/>
  <c r="O30" i="61"/>
  <c r="N33" i="61"/>
  <c r="F102" i="9"/>
  <c r="F103" i="9"/>
  <c r="F104" i="9"/>
  <c r="F105" i="9"/>
  <c r="F106" i="9"/>
  <c r="F107" i="9"/>
  <c r="F108" i="9"/>
  <c r="F109" i="9"/>
  <c r="F110" i="9"/>
  <c r="F111" i="9"/>
  <c r="F112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G14" i="60"/>
  <c r="H6" i="60"/>
  <c r="H7" i="60" s="1"/>
  <c r="H8" i="60" s="1"/>
  <c r="I93" i="59"/>
  <c r="I6" i="59"/>
  <c r="I7" i="59"/>
  <c r="I8" i="59"/>
  <c r="I9" i="59" s="1"/>
  <c r="I10" i="59" s="1"/>
  <c r="I11" i="59" s="1"/>
  <c r="I12" i="59" s="1"/>
  <c r="I13" i="59" s="1"/>
  <c r="I14" i="59" s="1"/>
  <c r="I15" i="59" s="1"/>
  <c r="I16" i="59" s="1"/>
  <c r="I17" i="59" s="1"/>
  <c r="I18" i="59" s="1"/>
  <c r="I19" i="59" s="1"/>
  <c r="I20" i="59" s="1"/>
  <c r="I21" i="59" s="1"/>
  <c r="I22" i="59" s="1"/>
  <c r="I23" i="59" s="1"/>
  <c r="I24" i="59" s="1"/>
  <c r="I25" i="59" s="1"/>
  <c r="I26" i="59" s="1"/>
  <c r="I27" i="59" s="1"/>
  <c r="I28" i="59" s="1"/>
  <c r="I29" i="59" s="1"/>
  <c r="I30" i="59" s="1"/>
  <c r="I31" i="59" s="1"/>
  <c r="I32" i="59" s="1"/>
  <c r="I33" i="59" s="1"/>
  <c r="I34" i="59" s="1"/>
  <c r="I35" i="59" s="1"/>
  <c r="I36" i="59" s="1"/>
  <c r="I37" i="59" s="1"/>
  <c r="I38" i="59" s="1"/>
  <c r="I39" i="59" s="1"/>
  <c r="I40" i="59" s="1"/>
  <c r="I41" i="59" s="1"/>
  <c r="I42" i="59" s="1"/>
  <c r="I43" i="59" s="1"/>
  <c r="I44" i="59" s="1"/>
  <c r="I45" i="59" s="1"/>
  <c r="I46" i="59" s="1"/>
  <c r="I47" i="59" s="1"/>
  <c r="I48" i="59" s="1"/>
  <c r="I49" i="59" s="1"/>
  <c r="I50" i="59" s="1"/>
  <c r="I51" i="59" s="1"/>
  <c r="I52" i="59" s="1"/>
  <c r="I53" i="59" s="1"/>
  <c r="I54" i="59" s="1"/>
  <c r="I55" i="59" s="1"/>
  <c r="I56" i="59" s="1"/>
  <c r="I57" i="59" s="1"/>
  <c r="I58" i="59" s="1"/>
  <c r="I59" i="59" s="1"/>
  <c r="I60" i="59" s="1"/>
  <c r="I61" i="59" s="1"/>
  <c r="I62" i="59" s="1"/>
  <c r="I63" i="59" s="1"/>
  <c r="I64" i="59" s="1"/>
  <c r="I65" i="59" s="1"/>
  <c r="I66" i="59" s="1"/>
  <c r="I67" i="59" s="1"/>
  <c r="I68" i="59" s="1"/>
  <c r="I69" i="59" s="1"/>
  <c r="I70" i="59" s="1"/>
  <c r="I71" i="59" s="1"/>
  <c r="I72" i="59" s="1"/>
  <c r="I73" i="59" s="1"/>
  <c r="I74" i="59" s="1"/>
  <c r="I75" i="59" s="1"/>
  <c r="I76" i="59" s="1"/>
  <c r="I77" i="59" s="1"/>
  <c r="I78" i="59" s="1"/>
  <c r="I79" i="59" s="1"/>
  <c r="I80" i="59" s="1"/>
  <c r="I81" i="59" s="1"/>
  <c r="I82" i="59" s="1"/>
  <c r="I83" i="59" s="1"/>
  <c r="I84" i="59" s="1"/>
  <c r="I85" i="59" s="1"/>
  <c r="I86" i="59" s="1"/>
  <c r="I87" i="59" s="1"/>
  <c r="I88" i="59" s="1"/>
  <c r="I89" i="59" s="1"/>
  <c r="I90" i="59" s="1"/>
  <c r="I91" i="59" s="1"/>
  <c r="I92" i="59" s="1"/>
  <c r="O59" i="61"/>
  <c r="O58" i="61"/>
  <c r="O57" i="61"/>
  <c r="O51" i="61"/>
  <c r="O52" i="61"/>
  <c r="O50" i="61"/>
  <c r="O44" i="61"/>
  <c r="O42" i="61"/>
  <c r="O41" i="61"/>
  <c r="O40" i="61"/>
  <c r="O39" i="61"/>
  <c r="O38" i="61"/>
  <c r="O37" i="61"/>
  <c r="O36" i="61"/>
  <c r="O35" i="61"/>
  <c r="O32" i="61"/>
  <c r="O31" i="61"/>
  <c r="O28" i="61"/>
  <c r="O27" i="61"/>
  <c r="O26" i="61"/>
  <c r="O25" i="61"/>
  <c r="O24" i="61"/>
  <c r="O23" i="61"/>
  <c r="O21" i="61"/>
  <c r="O19" i="61"/>
  <c r="O18" i="61"/>
  <c r="O17" i="61"/>
  <c r="O16" i="61"/>
  <c r="O15" i="61"/>
  <c r="O14" i="61"/>
  <c r="O13" i="61"/>
  <c r="O12" i="61"/>
  <c r="O7" i="61"/>
  <c r="O6" i="61"/>
  <c r="O5" i="61"/>
  <c r="N60" i="61"/>
  <c r="N61" i="61" s="1"/>
  <c r="N53" i="61"/>
  <c r="N54" i="61" s="1"/>
  <c r="N43" i="61"/>
  <c r="N29" i="61"/>
  <c r="N20" i="61"/>
  <c r="N8" i="61"/>
  <c r="N9" i="61" s="1"/>
  <c r="N30" i="62"/>
  <c r="N22" i="62"/>
  <c r="N9" i="62"/>
  <c r="N10" i="62" s="1"/>
  <c r="N11" i="62" s="1"/>
  <c r="F165" i="45" l="1"/>
  <c r="F327" i="45" s="1"/>
  <c r="O8" i="61"/>
  <c r="N62" i="61"/>
  <c r="N45" i="61"/>
  <c r="N35" i="62"/>
  <c r="N36" i="62"/>
  <c r="N23" i="62"/>
  <c r="N24" i="62" s="1"/>
  <c r="H46" i="63"/>
  <c r="G46" i="63"/>
  <c r="I45" i="63"/>
  <c r="I44" i="63"/>
  <c r="I43" i="63"/>
  <c r="I40" i="63"/>
  <c r="I38" i="63"/>
  <c r="I35" i="63"/>
  <c r="I34" i="63"/>
  <c r="I33" i="63"/>
  <c r="H32" i="63"/>
  <c r="G32" i="63"/>
  <c r="I32" i="63" s="1"/>
  <c r="I31" i="63"/>
  <c r="I30" i="63"/>
  <c r="I28" i="63"/>
  <c r="I27" i="63"/>
  <c r="I26" i="63"/>
  <c r="I25" i="63"/>
  <c r="I23" i="63"/>
  <c r="H22" i="63"/>
  <c r="H36" i="63" s="1"/>
  <c r="G22" i="63"/>
  <c r="I20" i="63"/>
  <c r="I19" i="63"/>
  <c r="I18" i="63"/>
  <c r="I16" i="63"/>
  <c r="I15" i="63"/>
  <c r="I14" i="63"/>
  <c r="H10" i="63"/>
  <c r="H11" i="63" s="1"/>
  <c r="G10" i="63"/>
  <c r="G11" i="63" s="1"/>
  <c r="I9" i="63"/>
  <c r="I8" i="63"/>
  <c r="I6" i="63"/>
  <c r="F116" i="9"/>
  <c r="C84" i="9"/>
  <c r="D84" i="9"/>
  <c r="E84" i="9"/>
  <c r="F84" i="9"/>
  <c r="B84" i="9"/>
  <c r="E113" i="9"/>
  <c r="D113" i="9"/>
  <c r="C113" i="9"/>
  <c r="B113" i="9"/>
  <c r="F113" i="9"/>
  <c r="M34" i="62"/>
  <c r="L34" i="62"/>
  <c r="K34" i="62"/>
  <c r="J34" i="62"/>
  <c r="I34" i="62"/>
  <c r="H34" i="62"/>
  <c r="G34" i="62"/>
  <c r="G16" i="62"/>
  <c r="I46" i="63" l="1"/>
  <c r="F123" i="24"/>
  <c r="N46" i="61"/>
  <c r="N63" i="61" s="1"/>
  <c r="H47" i="63"/>
  <c r="I11" i="63"/>
  <c r="I22" i="63"/>
  <c r="I10" i="63"/>
  <c r="G36" i="63"/>
  <c r="G47" i="63" s="1"/>
  <c r="L35" i="62"/>
  <c r="M30" i="62"/>
  <c r="L30" i="62"/>
  <c r="K30" i="62"/>
  <c r="J30" i="62"/>
  <c r="I30" i="62"/>
  <c r="H30" i="62"/>
  <c r="G30" i="62"/>
  <c r="M22" i="62"/>
  <c r="L22" i="62"/>
  <c r="K22" i="62"/>
  <c r="J22" i="62"/>
  <c r="I22" i="62"/>
  <c r="H22" i="62"/>
  <c r="G22" i="62"/>
  <c r="M17" i="62"/>
  <c r="M18" i="62" s="1"/>
  <c r="L17" i="62"/>
  <c r="L18" i="62" s="1"/>
  <c r="K17" i="62"/>
  <c r="K18" i="62" s="1"/>
  <c r="J17" i="62"/>
  <c r="J18" i="62" s="1"/>
  <c r="I17" i="62"/>
  <c r="I18" i="62" s="1"/>
  <c r="H17" i="62"/>
  <c r="H18" i="62" s="1"/>
  <c r="G17" i="62"/>
  <c r="G18" i="62" s="1"/>
  <c r="M10" i="62"/>
  <c r="M11" i="62" s="1"/>
  <c r="M9" i="62"/>
  <c r="L9" i="62"/>
  <c r="L10" i="62" s="1"/>
  <c r="L11" i="62" s="1"/>
  <c r="K9" i="62"/>
  <c r="K10" i="62" s="1"/>
  <c r="K11" i="62" s="1"/>
  <c r="J9" i="62"/>
  <c r="J10" i="62" s="1"/>
  <c r="J11" i="62" s="1"/>
  <c r="I9" i="62"/>
  <c r="I10" i="62" s="1"/>
  <c r="I11" i="62" s="1"/>
  <c r="H9" i="62"/>
  <c r="H10" i="62" s="1"/>
  <c r="H11" i="62" s="1"/>
  <c r="G9" i="62"/>
  <c r="G10" i="62" s="1"/>
  <c r="G11" i="62" s="1"/>
  <c r="M60" i="61"/>
  <c r="M61" i="61" s="1"/>
  <c r="L60" i="61"/>
  <c r="L61" i="61" s="1"/>
  <c r="K60" i="61"/>
  <c r="K61" i="61" s="1"/>
  <c r="J60" i="61"/>
  <c r="J61" i="61" s="1"/>
  <c r="I60" i="61"/>
  <c r="I61" i="61" s="1"/>
  <c r="H60" i="61"/>
  <c r="H61" i="61" s="1"/>
  <c r="G60" i="61"/>
  <c r="M53" i="61"/>
  <c r="M54" i="61" s="1"/>
  <c r="L53" i="61"/>
  <c r="L54" i="61" s="1"/>
  <c r="K53" i="61"/>
  <c r="K54" i="61" s="1"/>
  <c r="K62" i="61" s="1"/>
  <c r="J53" i="61"/>
  <c r="I53" i="61"/>
  <c r="I54" i="61" s="1"/>
  <c r="H53" i="61"/>
  <c r="H54" i="61" s="1"/>
  <c r="G53" i="61"/>
  <c r="M43" i="61"/>
  <c r="L43" i="61"/>
  <c r="K43" i="61"/>
  <c r="J43" i="61"/>
  <c r="I43" i="61"/>
  <c r="H43" i="61"/>
  <c r="G43" i="61"/>
  <c r="M29" i="61"/>
  <c r="L29" i="61"/>
  <c r="K29" i="61"/>
  <c r="J29" i="61"/>
  <c r="J33" i="61" s="1"/>
  <c r="J45" i="61" s="1"/>
  <c r="I29" i="61"/>
  <c r="H29" i="61"/>
  <c r="G29" i="61"/>
  <c r="M20" i="61"/>
  <c r="L20" i="61"/>
  <c r="L33" i="61" s="1"/>
  <c r="L45" i="61" s="1"/>
  <c r="K20" i="61"/>
  <c r="J20" i="61"/>
  <c r="I20" i="61"/>
  <c r="H20" i="61"/>
  <c r="H33" i="61" s="1"/>
  <c r="H45" i="61" s="1"/>
  <c r="G20" i="61"/>
  <c r="M8" i="61"/>
  <c r="M9" i="61" s="1"/>
  <c r="L8" i="61"/>
  <c r="L9" i="61" s="1"/>
  <c r="K8" i="61"/>
  <c r="K9" i="61" s="1"/>
  <c r="J8" i="61"/>
  <c r="I8" i="61"/>
  <c r="I9" i="61" s="1"/>
  <c r="H8" i="61"/>
  <c r="H9" i="61" s="1"/>
  <c r="G8" i="61"/>
  <c r="G9" i="61" s="1"/>
  <c r="I117" i="24"/>
  <c r="G8" i="60"/>
  <c r="F8" i="60"/>
  <c r="I5" i="59"/>
  <c r="I36" i="63" l="1"/>
  <c r="H46" i="61"/>
  <c r="L46" i="61"/>
  <c r="G54" i="61"/>
  <c r="O53" i="61"/>
  <c r="O29" i="61"/>
  <c r="O43" i="61"/>
  <c r="O20" i="61"/>
  <c r="K33" i="61"/>
  <c r="K45" i="61" s="1"/>
  <c r="K46" i="61" s="1"/>
  <c r="K63" i="61" s="1"/>
  <c r="K39" i="62" s="1"/>
  <c r="I33" i="61"/>
  <c r="I45" i="61" s="1"/>
  <c r="M33" i="61"/>
  <c r="M45" i="61" s="1"/>
  <c r="M46" i="61" s="1"/>
  <c r="I47" i="63"/>
  <c r="M35" i="62"/>
  <c r="G23" i="62"/>
  <c r="G24" i="62" s="1"/>
  <c r="G35" i="62"/>
  <c r="G36" i="62"/>
  <c r="K35" i="62"/>
  <c r="K36" i="62"/>
  <c r="H36" i="62"/>
  <c r="L36" i="62"/>
  <c r="I36" i="62"/>
  <c r="M36" i="62"/>
  <c r="H35" i="62"/>
  <c r="J35" i="62"/>
  <c r="J36" i="62"/>
  <c r="I35" i="62"/>
  <c r="L23" i="62"/>
  <c r="L24" i="62" s="1"/>
  <c r="H23" i="62"/>
  <c r="H24" i="62" s="1"/>
  <c r="K23" i="62"/>
  <c r="K24" i="62" s="1"/>
  <c r="J23" i="62"/>
  <c r="J24" i="62" s="1"/>
  <c r="H62" i="61"/>
  <c r="H63" i="61" s="1"/>
  <c r="H39" i="62" s="1"/>
  <c r="L62" i="61"/>
  <c r="I46" i="61"/>
  <c r="M23" i="62"/>
  <c r="M24" i="62" s="1"/>
  <c r="I23" i="62"/>
  <c r="I24" i="62" s="1"/>
  <c r="L63" i="61"/>
  <c r="L39" i="62" s="1"/>
  <c r="I62" i="61"/>
  <c r="M62" i="61"/>
  <c r="J9" i="61"/>
  <c r="J46" i="61" s="1"/>
  <c r="J54" i="61"/>
  <c r="J62" i="61" s="1"/>
  <c r="G33" i="61"/>
  <c r="O33" i="61" s="1"/>
  <c r="G61" i="61"/>
  <c r="O61" i="61" s="1"/>
  <c r="M63" i="61" l="1"/>
  <c r="M39" i="62" s="1"/>
  <c r="I63" i="61"/>
  <c r="I39" i="62" s="1"/>
  <c r="J63" i="61"/>
  <c r="J39" i="62" s="1"/>
  <c r="O9" i="61"/>
  <c r="O54" i="61"/>
  <c r="G45" i="61"/>
  <c r="O45" i="61" s="1"/>
  <c r="G62" i="61"/>
  <c r="I127" i="24"/>
  <c r="G93" i="59"/>
  <c r="F117" i="9"/>
  <c r="F119" i="9" s="1"/>
  <c r="B117" i="9"/>
  <c r="C117" i="9"/>
  <c r="D117" i="9"/>
  <c r="E117" i="9"/>
  <c r="O62" i="61" l="1"/>
  <c r="O60" i="61"/>
  <c r="F125" i="24"/>
  <c r="G46" i="61"/>
  <c r="O46" i="61" s="1"/>
  <c r="F124" i="24"/>
  <c r="G63" i="61" l="1"/>
  <c r="F12" i="60"/>
  <c r="G97" i="59"/>
  <c r="H93" i="59"/>
  <c r="G39" i="62" l="1"/>
  <c r="G40" i="62" s="1"/>
  <c r="O63" i="61"/>
  <c r="G11" i="60"/>
  <c r="H38" i="62" l="1"/>
  <c r="H40" i="62" s="1"/>
  <c r="G41" i="62"/>
  <c r="G46" i="62" s="1"/>
  <c r="G12" i="60"/>
  <c r="G24" i="60"/>
  <c r="I38" i="62" l="1"/>
  <c r="I40" i="62" s="1"/>
  <c r="H41" i="62"/>
  <c r="H46" i="62" s="1"/>
  <c r="H96" i="59"/>
  <c r="H97" i="59" s="1"/>
  <c r="H106" i="59" s="1"/>
  <c r="J38" i="62" l="1"/>
  <c r="J40" i="62" s="1"/>
  <c r="I41" i="62"/>
  <c r="I46" i="62" s="1"/>
  <c r="B9" i="54"/>
  <c r="C9" i="54" s="1"/>
  <c r="C8" i="54"/>
  <c r="B5" i="54"/>
  <c r="C5" i="54" s="1"/>
  <c r="C4" i="54"/>
  <c r="D14" i="53"/>
  <c r="F14" i="53" s="1"/>
  <c r="D15" i="53"/>
  <c r="F15" i="53" s="1"/>
  <c r="D16" i="53"/>
  <c r="F16" i="53" s="1"/>
  <c r="D17" i="53"/>
  <c r="F17" i="53" s="1"/>
  <c r="D18" i="53"/>
  <c r="F18" i="53" s="1"/>
  <c r="D19" i="53"/>
  <c r="F19" i="53" s="1"/>
  <c r="D20" i="53"/>
  <c r="F20" i="53" s="1"/>
  <c r="F21" i="53"/>
  <c r="E22" i="53"/>
  <c r="K38" i="62" l="1"/>
  <c r="K40" i="62" s="1"/>
  <c r="J41" i="62"/>
  <c r="J46" i="62" s="1"/>
  <c r="F22" i="53"/>
  <c r="K41" i="62" l="1"/>
  <c r="K46" i="62" s="1"/>
  <c r="L38" i="62"/>
  <c r="L40" i="62" s="1"/>
  <c r="I77" i="24"/>
  <c r="M38" i="62" l="1"/>
  <c r="M40" i="62" s="1"/>
  <c r="L41" i="62"/>
  <c r="L46" i="62" s="1"/>
  <c r="B7" i="53"/>
  <c r="B9" i="53" s="1"/>
  <c r="F24" i="53" s="1"/>
  <c r="I84" i="24"/>
  <c r="M41" i="62" l="1"/>
  <c r="M46" i="62" s="1"/>
  <c r="N38" i="62"/>
  <c r="N40" i="62" s="1"/>
  <c r="N41" i="62" s="1"/>
  <c r="N46" i="62" s="1"/>
  <c r="I87" i="24"/>
  <c r="E179" i="24" l="1"/>
  <c r="I122" i="24" l="1"/>
  <c r="I89" i="24" l="1"/>
  <c r="I119" i="24" s="1"/>
</calcChain>
</file>

<file path=xl/sharedStrings.xml><?xml version="1.0" encoding="utf-8"?>
<sst xmlns="http://schemas.openxmlformats.org/spreadsheetml/2006/main" count="2089" uniqueCount="928">
  <si>
    <t>Current Assets</t>
  </si>
  <si>
    <t>Checking/Savings</t>
  </si>
  <si>
    <t>Total Accounts Receivable</t>
  </si>
  <si>
    <t>TOTAL</t>
  </si>
  <si>
    <t>Total Income</t>
  </si>
  <si>
    <t>Total Other Income</t>
  </si>
  <si>
    <t>Total Other Expense</t>
  </si>
  <si>
    <t>1 - 30</t>
  </si>
  <si>
    <t xml:space="preserve"> </t>
  </si>
  <si>
    <t xml:space="preserve">CUENTAS POR COBRAR </t>
  </si>
  <si>
    <t xml:space="preserve">TOTAL CARTERA </t>
  </si>
  <si>
    <t>31 - 60</t>
  </si>
  <si>
    <t>61 - 90</t>
  </si>
  <si>
    <t>&gt; 90</t>
  </si>
  <si>
    <t>INFORME FINANCIERO MENSUAL PARA LOS CONDOMINOS</t>
  </si>
  <si>
    <t>MOVIMIENTOS</t>
  </si>
  <si>
    <t>Concepto</t>
  </si>
  <si>
    <t>Parcial ¢</t>
  </si>
  <si>
    <t>TOTALES ¢</t>
  </si>
  <si>
    <t>¢</t>
  </si>
  <si>
    <t>MAS:          ENTRADAS/INGRESOS</t>
  </si>
  <si>
    <t>TOTAL SALDO BANCOS MAS ENTRADAS</t>
  </si>
  <si>
    <t>SALIDAS</t>
  </si>
  <si>
    <t>CUENTAS POR COBRAR</t>
  </si>
  <si>
    <t>URBANO INMOBILIARIA S.A.</t>
  </si>
  <si>
    <t>Administrador</t>
  </si>
  <si>
    <t xml:space="preserve">TOTAL SALIDAS DEL MES </t>
  </si>
  <si>
    <t xml:space="preserve">         MOVIMIENTOS  BAC SAN JOSE </t>
  </si>
  <si>
    <t xml:space="preserve">ANTICIPOS </t>
  </si>
  <si>
    <t>CUENTAS POR  PAGAR</t>
  </si>
  <si>
    <t>Type</t>
  </si>
  <si>
    <t>Date</t>
  </si>
  <si>
    <t>Num</t>
  </si>
  <si>
    <t>Name</t>
  </si>
  <si>
    <t>Memo</t>
  </si>
  <si>
    <t>Debit</t>
  </si>
  <si>
    <t>Credit</t>
  </si>
  <si>
    <t>Balance</t>
  </si>
  <si>
    <t>TOTAL DE INGRESOS DEL MES</t>
  </si>
  <si>
    <t>OTROS INGRESOS</t>
  </si>
  <si>
    <t xml:space="preserve">NO IDENTIFICADOS </t>
  </si>
  <si>
    <t>N.I</t>
  </si>
  <si>
    <t>N.I.</t>
  </si>
  <si>
    <t>Expense</t>
  </si>
  <si>
    <t>Ordinary Income/Expense</t>
  </si>
  <si>
    <t>Agroservicios El Salitre S.A</t>
  </si>
  <si>
    <t>Other Income/Expense</t>
  </si>
  <si>
    <t>Net Other Income</t>
  </si>
  <si>
    <t>SALDO NETO SIN CONSIDERAR CUENTAS POR COBRAR</t>
  </si>
  <si>
    <t>SALDO</t>
  </si>
  <si>
    <t>MONTO GASTADO</t>
  </si>
  <si>
    <t>MONTO</t>
  </si>
  <si>
    <t>AHORRO x MES</t>
  </si>
  <si>
    <t>MESES</t>
  </si>
  <si>
    <t>DETALLE</t>
  </si>
  <si>
    <t>AHORROS DE GASTOS FUTUOS QUE SE DEBEN TENER ACUMULADOS</t>
  </si>
  <si>
    <t>SALDO NETO</t>
  </si>
  <si>
    <t>CUENTAS POR PAGAR</t>
  </si>
  <si>
    <t>ANTICIPOS DE CUOTAS</t>
  </si>
  <si>
    <t>CUENTAS por COBRAR</t>
  </si>
  <si>
    <t>BANCOS</t>
  </si>
  <si>
    <t>MES</t>
  </si>
  <si>
    <t>CUOTAS E ITEMS FACTURADOS</t>
  </si>
  <si>
    <t>CUOTAS E ITEMS RECAUDADAS</t>
  </si>
  <si>
    <t>SALDO DEL MES</t>
  </si>
  <si>
    <t>CUOTAS EXTRAORDINARIAS FACTURADAS</t>
  </si>
  <si>
    <t>CUOTAS EXTRORDINARIAS RECAUDADAS</t>
  </si>
  <si>
    <t>Income</t>
  </si>
  <si>
    <t>Oct 18</t>
  </si>
  <si>
    <t>Total Checking/Savings</t>
  </si>
  <si>
    <t>Accounts Receivable</t>
  </si>
  <si>
    <t>Total Current Assets</t>
  </si>
  <si>
    <t>102 · Bancos</t>
  </si>
  <si>
    <t xml:space="preserve">BAC SAN JOSE  </t>
  </si>
  <si>
    <t>Cta.¢   CR 931484489</t>
  </si>
  <si>
    <t>Saldo Anterior</t>
  </si>
  <si>
    <t>Total  CR 931484489</t>
  </si>
  <si>
    <t>Saldo Bancos</t>
  </si>
  <si>
    <t>Saldo Libros</t>
  </si>
  <si>
    <t>Sumas  Iguales</t>
  </si>
  <si>
    <t>BAC SAN JOSE</t>
  </si>
  <si>
    <t>Cta.$  931484471</t>
  </si>
  <si>
    <t xml:space="preserve">Saldo Anterior </t>
  </si>
  <si>
    <t>CONDOMINIO TORRE ROHRMOSER</t>
  </si>
  <si>
    <t>Payment</t>
  </si>
  <si>
    <t>0506 Victor Castillo</t>
  </si>
  <si>
    <t>0501 Guillermo Granados</t>
  </si>
  <si>
    <t>0902 Ilan Melendez </t>
  </si>
  <si>
    <t>1002 Yeudee Arias </t>
  </si>
  <si>
    <t>Deposit</t>
  </si>
  <si>
    <t>1801 Luis Giraldo</t>
  </si>
  <si>
    <t>1903 INQ Jose Ruben Castro</t>
  </si>
  <si>
    <t>0605 Victor Eduardo Calderon</t>
  </si>
  <si>
    <t>0403 Werner Guzman</t>
  </si>
  <si>
    <t>0405 Claudia Toledo</t>
  </si>
  <si>
    <t>0402 Henry Villalobos Mora</t>
  </si>
  <si>
    <t>0802 Erik Sun</t>
  </si>
  <si>
    <t>0505 Julieta Cardona</t>
  </si>
  <si>
    <t>1705 INQ Laura Blanco</t>
  </si>
  <si>
    <t>1404 INQ  CARLOS ALBERTO LLAMAS</t>
  </si>
  <si>
    <t>0904 INQ JAVIER BOLLAT MONTENEGRO</t>
  </si>
  <si>
    <t>1402 INQ Alejandra Lopez</t>
  </si>
  <si>
    <t>0603 Juan Carlos Araya</t>
  </si>
  <si>
    <t>1502 INQ Monica Estrada</t>
  </si>
  <si>
    <t>0604 INQ</t>
  </si>
  <si>
    <t>2101 INQ Elizabeth Hang</t>
  </si>
  <si>
    <t>1302 INQ Randall Salazar Perez</t>
  </si>
  <si>
    <t>0804 Juan Carlos Sáenz Vargas</t>
  </si>
  <si>
    <t>0601 JABERIM S.A</t>
  </si>
  <si>
    <t>0602 Wendy Hernanadez</t>
  </si>
  <si>
    <t>Check</t>
  </si>
  <si>
    <t>Tr406401596</t>
  </si>
  <si>
    <t>IVANOE ALEJANDRO ALTAMIRA TORRES</t>
  </si>
  <si>
    <t>Fact 51-49 reparacion de maquina  de gimnasio, soldadura y ajustar maquinas de gym</t>
  </si>
  <si>
    <t>1104 Nancy Elena Camacho</t>
  </si>
  <si>
    <t>1902 Rodrigo  Ayala</t>
  </si>
  <si>
    <t>1403 INQ Dong Riu Daniela</t>
  </si>
  <si>
    <t>2001 Alexander Flores Naranjo</t>
  </si>
  <si>
    <t>1205 Alejandro Rodriguez Castro</t>
  </si>
  <si>
    <t>1802 Manuel Emilio Chaves</t>
  </si>
  <si>
    <t>Tr406403367</t>
  </si>
  <si>
    <t>MAPFRE,SEGUROS COSTA RICA</t>
  </si>
  <si>
    <t>$4,852.14   Poliza de incendio todo riesgo  trimestral</t>
  </si>
  <si>
    <t>0606 Juan Gonzalez Atkinson</t>
  </si>
  <si>
    <t>0301 Jose Rodriguez </t>
  </si>
  <si>
    <t>0406 Niurka Silva</t>
  </si>
  <si>
    <t>Bill Pmt -Check</t>
  </si>
  <si>
    <t>1701 Marvin Aguilar Redondo</t>
  </si>
  <si>
    <t>1301 Miguel Elizondo </t>
  </si>
  <si>
    <t>1206 Mariela Alfaro Cruz</t>
  </si>
  <si>
    <t>1504 Jason Carmona</t>
  </si>
  <si>
    <t>2101 Daniel Fernandez Trujillo</t>
  </si>
  <si>
    <t>1401</t>
  </si>
  <si>
    <t>0504 Miren Martinez</t>
  </si>
  <si>
    <t>1101 INQ</t>
  </si>
  <si>
    <t>1404 Luis Antonio Rodriguez</t>
  </si>
  <si>
    <t>1601 Simon Mekler</t>
  </si>
  <si>
    <t>2002 Judith Rodriguez  </t>
  </si>
  <si>
    <t>Reintegro deposito de garantia</t>
  </si>
  <si>
    <t>15/02/2019</t>
  </si>
  <si>
    <t>Servicios Multiples Casa Limpia</t>
  </si>
  <si>
    <t>Fact Servicio de Mantenimiento Limpieza y Jardineria del 01 al 15 de febrero 2019</t>
  </si>
  <si>
    <t>Importadora Promark de Centroamerica</t>
  </si>
  <si>
    <t>Fact 2829 CREMA PULIDORA DE CRISTALES</t>
  </si>
  <si>
    <t>General Journal</t>
  </si>
  <si>
    <t>COMISION CD SINPE</t>
  </si>
  <si>
    <t>Maria Elena Chaves</t>
  </si>
  <si>
    <t>Fact 65 Ajuste de cerradura de puerta de vidrio.Ajuste de puerta de vidrio.Ajuste bisagras</t>
  </si>
  <si>
    <t>Tr406406143</t>
  </si>
  <si>
    <t>Urbano Inmobiliaria Limitada</t>
  </si>
  <si>
    <t>Reintegro t.c compra de mortein y airwick, compra de lysol</t>
  </si>
  <si>
    <t>Tr406406145</t>
  </si>
  <si>
    <t>sky</t>
  </si>
  <si>
    <t>Pago de t.c. servicio de Sky mes de Diciembre, enero y febrero</t>
  </si>
  <si>
    <t>Servicios Administrativos la Rivera S.A.</t>
  </si>
  <si>
    <t>Fact 76 Servicios de seguridad Privada del 1-15 febrero</t>
  </si>
  <si>
    <t>Piscinas Genesis S.A.</t>
  </si>
  <si>
    <t>Fact 36145 FLOTADOR PARA PASTILLAS PEQUEÑO CELESTE</t>
  </si>
  <si>
    <t>T.V.O. Digital Sistem S.A.</t>
  </si>
  <si>
    <t>Saeg Engineering Group</t>
  </si>
  <si>
    <t>1001 Pedro Abdalla</t>
  </si>
  <si>
    <t>1606 INQ Gabriel Murillo</t>
  </si>
  <si>
    <t>0801 INQ  Héctor Cabrera.</t>
  </si>
  <si>
    <t>20/02/2019</t>
  </si>
  <si>
    <t>Tr951422022</t>
  </si>
  <si>
    <t>Cable Tica</t>
  </si>
  <si>
    <t>Pago CABLETICA 708396</t>
  </si>
  <si>
    <t>Tr951422199</t>
  </si>
  <si>
    <t>Pago CABLETICA 708397</t>
  </si>
  <si>
    <t>Tr951422267</t>
  </si>
  <si>
    <t>Compañía Nacional de Fuerza y Luz, S.A</t>
  </si>
  <si>
    <t>Pago CNFL Electricidad  2781124</t>
  </si>
  <si>
    <t>Tr951422560</t>
  </si>
  <si>
    <t>Tr951422714</t>
  </si>
  <si>
    <t>Tr951422837</t>
  </si>
  <si>
    <t>A Y A</t>
  </si>
  <si>
    <t>Pago AYA 3232103</t>
  </si>
  <si>
    <t>Tr951425407</t>
  </si>
  <si>
    <t>22/02/2019</t>
  </si>
  <si>
    <t>Tr406402655</t>
  </si>
  <si>
    <t>Ricardo Moya Perez</t>
  </si>
  <si>
    <t>anticipo para reparacion de fuga en tuberias de incendio</t>
  </si>
  <si>
    <t>26/02/2019</t>
  </si>
  <si>
    <t>28/02/2019</t>
  </si>
  <si>
    <t>Fact 52 Servicio de Mantenimiento Limpieza y Jardineria de 16 al 28  de febrero 2019</t>
  </si>
  <si>
    <t>COMISION TFT-SINPE</t>
  </si>
  <si>
    <t>Fact 74 Apertura de 3 cerraduras  , 3 cilindros para aperturas y reparacion de cerraduras</t>
  </si>
  <si>
    <t>Fact 36372 Servicio de mtto de jacuzzi mes de Febrero 2019</t>
  </si>
  <si>
    <t>FAct 77 Servicio de seguridad del 16 al 28 de Febrero 2019</t>
  </si>
  <si>
    <t>Mauricio Barth Zider</t>
  </si>
  <si>
    <t>Fact 63 Sevicio de poner 5 huellas entre la acera y  el cordon de caño</t>
  </si>
  <si>
    <t>Elevadores Schindler S.A.</t>
  </si>
  <si>
    <t>$1100  Servicio de mtto elevadores mes de Enero 2019</t>
  </si>
  <si>
    <t>Tr406407794</t>
  </si>
  <si>
    <t>$2000 Honorarios administracion mes de Febrero 2019</t>
  </si>
  <si>
    <t>Tr406403552</t>
  </si>
  <si>
    <t>1202 Marco Muñoz Cavallini</t>
  </si>
  <si>
    <t>Tr406408455</t>
  </si>
  <si>
    <t>Cyberfuel S.A.</t>
  </si>
  <si>
    <t>$79 Compra de sistema de facturacion electronica</t>
  </si>
  <si>
    <t>1503 INQ Eduardo Solano Brenes</t>
  </si>
  <si>
    <t>1804 Liliana Amparo Henao</t>
  </si>
  <si>
    <t>1003 Marcelo Herrera </t>
  </si>
  <si>
    <t>1102 Michel Goldszajn</t>
  </si>
  <si>
    <t>1501 Michel Goldszajn</t>
  </si>
  <si>
    <t>1102 INQ  Daniela Huete Soto.</t>
  </si>
  <si>
    <t>1103 INQ Arie Morhaim</t>
  </si>
  <si>
    <t>0502 Silvio Heiman</t>
  </si>
  <si>
    <t>1502 Grupo Leumi</t>
  </si>
  <si>
    <t>0404 Grupo Leumi</t>
  </si>
  <si>
    <t>0803 INQ Diego Alburquerque Saez</t>
  </si>
  <si>
    <t>0404 INQ</t>
  </si>
  <si>
    <t>0905 INQ LEUMI</t>
  </si>
  <si>
    <t>1701 INQ</t>
  </si>
  <si>
    <t>1706 INQ Luis Diego Rojas Vargas</t>
  </si>
  <si>
    <t>0805 INQ</t>
  </si>
  <si>
    <t>2103 Grupo Leumi</t>
  </si>
  <si>
    <t>1006 Grupo Leumi</t>
  </si>
  <si>
    <t>1405 Grupo Leumi</t>
  </si>
  <si>
    <t>0804 INQ</t>
  </si>
  <si>
    <t>1902 INQ Jack</t>
  </si>
  <si>
    <t>1303 INQ</t>
  </si>
  <si>
    <t>0906 INQ  Gonzalo Sucunza</t>
  </si>
  <si>
    <t>2102 INQ</t>
  </si>
  <si>
    <t>0503 INQ Adriana Benavides</t>
  </si>
  <si>
    <t>1904 INQ Jose Guillermo Bogantes</t>
  </si>
  <si>
    <t>1504 INQ Michael Ellsworth</t>
  </si>
  <si>
    <t>1704 INQ Gilberto Alfonso Garcia</t>
  </si>
  <si>
    <t>1602 INQ Cristian Salas</t>
  </si>
  <si>
    <t>2104 INQ Luis Gonzalez</t>
  </si>
  <si>
    <t>1202 INQ CATALINA QUIROS</t>
  </si>
  <si>
    <t>2106 INQ HAROLD CHAVARRIA</t>
  </si>
  <si>
    <t>1802 INQ Brenda Muñoz Hernandez</t>
  </si>
  <si>
    <t>1603 INQ Demet kilinc</t>
  </si>
  <si>
    <t>1803 INQ</t>
  </si>
  <si>
    <t>1901 INQ Robert Quesada</t>
  </si>
  <si>
    <t>2205 Carolina Szalak / Luis Szalak</t>
  </si>
  <si>
    <t>2206 Carolina Szalak / Luis Szalak</t>
  </si>
  <si>
    <t>1803 Eva Mandelbaum Raych</t>
  </si>
  <si>
    <t>2204 Carolina Szalak / Luis Szalak</t>
  </si>
  <si>
    <t>2203 Carolina Szalak / Luis Szalak</t>
  </si>
  <si>
    <t>0701 Eva Szlak</t>
  </si>
  <si>
    <t>1203 TRANSAL,S.A</t>
  </si>
  <si>
    <t>0703 Eva Szlak</t>
  </si>
  <si>
    <t>2201 Carolina Szalak / Luis Szalak</t>
  </si>
  <si>
    <t>2202 Carolina Szalak / Luis Szalak</t>
  </si>
  <si>
    <t>0702 Alejandro Rivas</t>
  </si>
  <si>
    <t>0604 Manuel Mora</t>
  </si>
  <si>
    <t>2005 Christian Malavassi Razon</t>
  </si>
  <si>
    <t>0801 Maria elena Madrigal</t>
  </si>
  <si>
    <t>1603</t>
  </si>
  <si>
    <t>1101 Juan Marcelo Giordano</t>
  </si>
  <si>
    <t>1201 Alberto Bentata</t>
  </si>
  <si>
    <t>1302 Alberto Bentata</t>
  </si>
  <si>
    <t>Bill</t>
  </si>
  <si>
    <t>51</t>
  </si>
  <si>
    <t>52</t>
  </si>
  <si>
    <t>280</t>
  </si>
  <si>
    <t>$385 Fact 280 ALQUILER DE CÁMARAS DE VIGILANCIA CORRESPONDIENTE AL MES DE FEBR</t>
  </si>
  <si>
    <t>213</t>
  </si>
  <si>
    <t>$750 Fact 213 Mantenimiento preventivo del sistema de presión bombas de agua</t>
  </si>
  <si>
    <t>5425</t>
  </si>
  <si>
    <t>$1100 Fact 5425 Servicio de mtto preventivo de elevadores mes de Febrero</t>
  </si>
  <si>
    <t>212</t>
  </si>
  <si>
    <t>$1200 Fact 212 Servicio  de mtto preventivo de sistema contra incendio</t>
  </si>
  <si>
    <t>36145</t>
  </si>
  <si>
    <t>36372</t>
  </si>
  <si>
    <t>76</t>
  </si>
  <si>
    <t>77</t>
  </si>
  <si>
    <t>53</t>
  </si>
  <si>
    <t>Fact 53 empastar y pintar pared en el piso 3 , y ajustar puertas de vidrio piso 23</t>
  </si>
  <si>
    <t>2829</t>
  </si>
  <si>
    <t>63</t>
  </si>
  <si>
    <t>$1113.47 compra de repuesto para planta de incendio</t>
  </si>
  <si>
    <t>257</t>
  </si>
  <si>
    <t>Fact 257 Servicio de mtto y reparacion de portones y de accesos</t>
  </si>
  <si>
    <t>256</t>
  </si>
  <si>
    <t>$300 FAct 256 Serv de reprogramacion control de acceso, inst. en otra computadora</t>
  </si>
  <si>
    <t>65</t>
  </si>
  <si>
    <t>74</t>
  </si>
  <si>
    <t>0603 INQ</t>
  </si>
  <si>
    <t>14/03/2019</t>
  </si>
  <si>
    <t>Agroservicios el Salitre, S.A</t>
  </si>
  <si>
    <t>Fact 120243 Compra de bombillos LED</t>
  </si>
  <si>
    <t>Reintegro t.c. compra de felpa, maskin, dispensador, aguarras, rotulos, pintura blanca</t>
  </si>
  <si>
    <t>Fact 92 Servicio de seguridad del 1 al 15 de Marzo 2019</t>
  </si>
  <si>
    <t>$407.64 Fact 337  Alquiler de equipo CCTV Mes de Marzo 2019</t>
  </si>
  <si>
    <t>Oscar Lizano Quesada</t>
  </si>
  <si>
    <t>$4,853.19 Poliza de todo riego de incendio 2071610100049</t>
  </si>
  <si>
    <t>Fact 63 Servicio de mtto y limpieza del 1 al 15 de Marzo 2019</t>
  </si>
  <si>
    <t>Distrib. Cummins Centroamerica CR, S.R.L.</t>
  </si>
  <si>
    <t xml:space="preserve"> Servicio de mtto de la planta electrica semestral</t>
  </si>
  <si>
    <t>21/03/2019</t>
  </si>
  <si>
    <t>Tr951456894</t>
  </si>
  <si>
    <t>Tr951456934</t>
  </si>
  <si>
    <t>Pago CNFL Electricidad 2781124</t>
  </si>
  <si>
    <t>Tr951457023</t>
  </si>
  <si>
    <t>Tr951457072</t>
  </si>
  <si>
    <t>Tr951457110</t>
  </si>
  <si>
    <t>Tr951457149</t>
  </si>
  <si>
    <t>1705 Laura Blanco</t>
  </si>
  <si>
    <t>26/03/2019</t>
  </si>
  <si>
    <t>Tr406406836</t>
  </si>
  <si>
    <t>DEMET KILINC .</t>
  </si>
  <si>
    <t>28/03/2019</t>
  </si>
  <si>
    <t>Grupo MD de Higiene Profesional S.A.</t>
  </si>
  <si>
    <t>Fact 522 Compra de jabon barra azul, jabon polvo, cloro, toallas, ambiental</t>
  </si>
  <si>
    <t>Fact 64 Servicio de mtto y limpieza del 16 al 31 de Marzo 2019</t>
  </si>
  <si>
    <t>EXTINTORES FM S.A.</t>
  </si>
  <si>
    <t>Fact 163 Recarga de 33 Extintor 10 Lbs Polvo Químico. Extintor de 10 lbs polvo químico</t>
  </si>
  <si>
    <t>Fact 93 Servicio  de seguridad del 16 al 30 de Marzo 2019</t>
  </si>
  <si>
    <t>Logic Service LS S.A.</t>
  </si>
  <si>
    <t>Fact 148 Mtto preventivo de A/C</t>
  </si>
  <si>
    <t>FACT 36875  SERVICIO DE LIMPIEZA DE JACUZZIS CORRESPONDIENTE AL MES DE MARZO 2019</t>
  </si>
  <si>
    <t>Soluciones de Integracion Tecnologica</t>
  </si>
  <si>
    <t>Fact 51 Servicio de mtto preventivo y reparacion de sistema de incendio</t>
  </si>
  <si>
    <t>$269.6 Fact 393 Instalacion y capturador de huella digital</t>
  </si>
  <si>
    <t>$2000 Honorarios administracion mes de Marzo 2019</t>
  </si>
  <si>
    <t>31/03/2019</t>
  </si>
  <si>
    <t>$0.50 COMISION CD SINPE</t>
  </si>
  <si>
    <t>$375 Compra de estacion para area de mascotas.600 bolsas de recoleccion</t>
  </si>
  <si>
    <t>MUNOZ Y ASOCIADOS S.A.</t>
  </si>
  <si>
    <t>Tr950419781</t>
  </si>
  <si>
    <t>24/01/2019</t>
  </si>
  <si>
    <t>$2000 Honorarios adm mes de Enero 2019</t>
  </si>
  <si>
    <t>39</t>
  </si>
  <si>
    <t>Fact 39 Servicio de seguridad del 1 al 15 de Enero 2019</t>
  </si>
  <si>
    <t>40</t>
  </si>
  <si>
    <t>Fact 40 Servicio de mtto y limpieza del 16 al 30 de Enero 2019</t>
  </si>
  <si>
    <t>64</t>
  </si>
  <si>
    <t>216</t>
  </si>
  <si>
    <t>$385 Fact 216 Alquiler rquipo CCTV Mes de Enero 2019</t>
  </si>
  <si>
    <t>337</t>
  </si>
  <si>
    <t>31/01/2019</t>
  </si>
  <si>
    <t>9298</t>
  </si>
  <si>
    <t>163</t>
  </si>
  <si>
    <t>35768</t>
  </si>
  <si>
    <t>Fact 35768 Servicio de mtto de jacuzzi mes de Enero 2019</t>
  </si>
  <si>
    <t>36875</t>
  </si>
  <si>
    <t>47</t>
  </si>
  <si>
    <t>Johnny Alexander Padilla Bolaños</t>
  </si>
  <si>
    <t>Fact 47 Fumigacion</t>
  </si>
  <si>
    <t>Tr951466206</t>
  </si>
  <si>
    <t>Tr951417529</t>
  </si>
  <si>
    <t>Tr951417660</t>
  </si>
  <si>
    <t>Tr951417845</t>
  </si>
  <si>
    <t>14/01/2019</t>
  </si>
  <si>
    <t>Tr951476457</t>
  </si>
  <si>
    <t>56</t>
  </si>
  <si>
    <t>Fact 56 Servcio de seguridad del 16 al 30 de Enero 2019</t>
  </si>
  <si>
    <t>Fact 47 Servicio de seguridad del 1 al 15 de Enero 2019</t>
  </si>
  <si>
    <t>93</t>
  </si>
  <si>
    <t>92</t>
  </si>
  <si>
    <t>379</t>
  </si>
  <si>
    <t>Fact 379 Compra de toallas, bolsas de basura, desinfectante, papel, guantes, cloro</t>
  </si>
  <si>
    <t>522</t>
  </si>
  <si>
    <t>15/01/2019</t>
  </si>
  <si>
    <t>Tr406404864</t>
  </si>
  <si>
    <t>Reintegro t.c. compra de diesel, recarga de 3 cilindros</t>
  </si>
  <si>
    <t>120243</t>
  </si>
  <si>
    <t>186</t>
  </si>
  <si>
    <t>$150 Saldo fact 186 por suministro mano de obra para revision de planta</t>
  </si>
  <si>
    <t>108</t>
  </si>
  <si>
    <t>Fact 108 Servicio de mtto de A/C</t>
  </si>
  <si>
    <t>70</t>
  </si>
  <si>
    <t>Fact 70 Soldar marco de maquina caminadora, y cambiar cobertor del motor</t>
  </si>
  <si>
    <t>71</t>
  </si>
  <si>
    <t>Fact 71 Cambio de unidad controladora de maquina caminadora de gimnasio</t>
  </si>
  <si>
    <t>148</t>
  </si>
  <si>
    <t>69</t>
  </si>
  <si>
    <t>Fact 69 Cambiar el cobertor del motor de la caminadora y soldar refuerzos de pieza quebrada. Cam...</t>
  </si>
  <si>
    <t>16/01/2019</t>
  </si>
  <si>
    <t>Tr406400631</t>
  </si>
  <si>
    <t>anticipo para reparación de puerta de vidrio temperada piso 3</t>
  </si>
  <si>
    <t>393</t>
  </si>
  <si>
    <t>DP406404383</t>
  </si>
  <si>
    <t>21/01/2019</t>
  </si>
  <si>
    <t>Dif Cambiar</t>
  </si>
  <si>
    <t>COMISION CD SINPE 950425992</t>
  </si>
  <si>
    <t>25/01/2019</t>
  </si>
  <si>
    <t>COMISION CD SINPE 950423693</t>
  </si>
  <si>
    <t>$ 445.56 Saldo Cuenta Dolares MArzo 31 de 2019</t>
  </si>
  <si>
    <t>Sep 18</t>
  </si>
  <si>
    <t>Nov 18</t>
  </si>
  <si>
    <t>Dec 18</t>
  </si>
  <si>
    <t>Jan 19</t>
  </si>
  <si>
    <t>Feb 19</t>
  </si>
  <si>
    <t>Mar 19</t>
  </si>
  <si>
    <t>7 · Ingresos</t>
  </si>
  <si>
    <t>71 · 1.Cuotas   Mantenimiento</t>
  </si>
  <si>
    <t>72 · 3.Consumo Agua Aptos</t>
  </si>
  <si>
    <t>74 · Descuentos por pronto pago</t>
  </si>
  <si>
    <t>Total 7 · Ingresos</t>
  </si>
  <si>
    <t>81 · GASTOS FIJOS</t>
  </si>
  <si>
    <t>81001 · Vigilancia</t>
  </si>
  <si>
    <t>81002 · Seguro Todo Riesgo y Resp Civil</t>
  </si>
  <si>
    <t>81003 · Contrato Limpieza y Mto General</t>
  </si>
  <si>
    <t>81005 · Servicios Publicos</t>
  </si>
  <si>
    <t>810051 · Telefono</t>
  </si>
  <si>
    <t>810052 · Energia</t>
  </si>
  <si>
    <t>810053 · Agua</t>
  </si>
  <si>
    <t>810054 · Cable TV - Internet</t>
  </si>
  <si>
    <t>Total 81005 · Servicios Publicos</t>
  </si>
  <si>
    <t>81006 · Administracion Condominio</t>
  </si>
  <si>
    <t>81007 · Contratos Mantenimiento Equipos</t>
  </si>
  <si>
    <t>810072 · Contrato Elevadores</t>
  </si>
  <si>
    <t>810073 · Contrato Sist Incendio y Extint</t>
  </si>
  <si>
    <t>810074 · Contrato Bombas de Agua</t>
  </si>
  <si>
    <t>810075 · Contrato Generado de Energia</t>
  </si>
  <si>
    <t>810076 · CCTV - Camaras</t>
  </si>
  <si>
    <t>810078 · Mtto - Insumos de Piscina</t>
  </si>
  <si>
    <t>Total 81007 · Contratos Mantenimiento Equipos</t>
  </si>
  <si>
    <t>81009 · Fumigacion</t>
  </si>
  <si>
    <t>81012 · .Asamblea Anual</t>
  </si>
  <si>
    <t>Total 81 · GASTOS FIJOS</t>
  </si>
  <si>
    <t>82 · GASTOS VARIABLES</t>
  </si>
  <si>
    <t>8202 · Aseo y Limpieza</t>
  </si>
  <si>
    <t>8203 · Mantenimiento Edificios</t>
  </si>
  <si>
    <t>8204 · Mantenimiento Equipos e Instala</t>
  </si>
  <si>
    <t>8205 · Mantenimiento de Jardines</t>
  </si>
  <si>
    <t>8207 · Activos Menores</t>
  </si>
  <si>
    <t>8208 · Mantenimiento Correctivo Equipo</t>
  </si>
  <si>
    <t>8211 · Gastos Administrativos</t>
  </si>
  <si>
    <t>8299 · Otros Gastos de Operacion</t>
  </si>
  <si>
    <t>Total 82 · GASTOS VARIABLES</t>
  </si>
  <si>
    <t>83 · INVERSIONES Y MEJORAS</t>
  </si>
  <si>
    <t>85 · Ingresos No Operacionales</t>
  </si>
  <si>
    <t>8503 · Diferencia en Cambio</t>
  </si>
  <si>
    <t>8504 · Cargos e Intereses Morosidad</t>
  </si>
  <si>
    <t>8507 · Control de Acceso</t>
  </si>
  <si>
    <t>Total 85 · Ingresos No Operacionales</t>
  </si>
  <si>
    <t>86 · Gastos No operacionales</t>
  </si>
  <si>
    <t>8601 · Gastos x Diferencia en Cambio</t>
  </si>
  <si>
    <t>8602 · Gastos Bancarios</t>
  </si>
  <si>
    <t>8604 · Otros Gastos No Operacionales</t>
  </si>
  <si>
    <t>Total 86 · Gastos No operacionales</t>
  </si>
  <si>
    <t>Sep 30, 18</t>
  </si>
  <si>
    <t>Oct 31, 18</t>
  </si>
  <si>
    <t>Nov 30, 18</t>
  </si>
  <si>
    <t>Dec 31, 18</t>
  </si>
  <si>
    <t>Jan 31, 19</t>
  </si>
  <si>
    <t>Feb 28, 19</t>
  </si>
  <si>
    <t>Mar 31, 19</t>
  </si>
  <si>
    <t>00 · CAJA Y BANCOS</t>
  </si>
  <si>
    <t>01 · Bancos</t>
  </si>
  <si>
    <t>01041 · Bac San jose Colones</t>
  </si>
  <si>
    <t>01042 · Bac San jose Dolares</t>
  </si>
  <si>
    <t>Total 01 · Bancos</t>
  </si>
  <si>
    <t>Total 00 · CAJA Y BANCOS</t>
  </si>
  <si>
    <t>12 · Cuentas por Cobrar</t>
  </si>
  <si>
    <t>1201 · Mantenimiento</t>
  </si>
  <si>
    <t>1202 · Capitalizacion</t>
  </si>
  <si>
    <t>1211 · Cargos e intereses Mora en Pago</t>
  </si>
  <si>
    <t>Total 12 · Cuentas por Cobrar</t>
  </si>
  <si>
    <t>Other Current Assets</t>
  </si>
  <si>
    <t>1300 · Otras Cuentas Por Cobrar</t>
  </si>
  <si>
    <t>1499 · Undeposited Funds</t>
  </si>
  <si>
    <t>Total Other Current Assets</t>
  </si>
  <si>
    <t>Current Liabilities</t>
  </si>
  <si>
    <t>35 · C x P Proveedores</t>
  </si>
  <si>
    <t>Total Accounts Payable</t>
  </si>
  <si>
    <t>Other Current Liabilities</t>
  </si>
  <si>
    <t>Total Other Current Liabilities</t>
  </si>
  <si>
    <t>Total Current Liabilities</t>
  </si>
  <si>
    <t>TOTAL LIABILITIES &amp; EQUITY</t>
  </si>
  <si>
    <t xml:space="preserve">Exedentes o Perdidas Operativas </t>
  </si>
  <si>
    <t>Otros Ingresos</t>
  </si>
  <si>
    <t>Otros Egresos</t>
  </si>
  <si>
    <t>Exedentes o Perdidas  del Periodo</t>
  </si>
  <si>
    <t>Total  Egresos</t>
  </si>
  <si>
    <t>A C T I V  O S</t>
  </si>
  <si>
    <t xml:space="preserve">TOTAL ACTIVOS </t>
  </si>
  <si>
    <t xml:space="preserve">PASIVOS  Y  PATRIMONIOS </t>
  </si>
  <si>
    <t xml:space="preserve">PASIVOS </t>
  </si>
  <si>
    <t xml:space="preserve">Cuentas  por Pagar </t>
  </si>
  <si>
    <t>Total Pasivos</t>
  </si>
  <si>
    <t>PATRIMONIO</t>
  </si>
  <si>
    <t>Exedentes  Acumulado</t>
  </si>
  <si>
    <t>Exedente del  Periodo</t>
  </si>
  <si>
    <t>Total Patrimonio</t>
  </si>
  <si>
    <t xml:space="preserve">2 · Otras Cuentas por  Pagar </t>
  </si>
  <si>
    <t>Anticipo de Condominos / NI</t>
  </si>
  <si>
    <t>0502 INQ Francesca Wright</t>
  </si>
  <si>
    <t>0704 INQ David</t>
  </si>
  <si>
    <t>1303 Benleumi  S.A</t>
  </si>
  <si>
    <t>1204 Benleumi S.A</t>
  </si>
  <si>
    <t>0302 Juan Gabriel Rodriguez</t>
  </si>
  <si>
    <t>Anticipos</t>
  </si>
  <si>
    <t>Cuentas por Cobrar</t>
  </si>
  <si>
    <t>7 · Ingresos - Other</t>
  </si>
  <si>
    <t>810077 · Aire Acondicionado</t>
  </si>
  <si>
    <t>81008 · Limpieza de Vidrios y Fachada</t>
  </si>
  <si>
    <t>Presupuesto</t>
  </si>
  <si>
    <t>Diferencia</t>
  </si>
  <si>
    <t>Total  Gastos</t>
  </si>
  <si>
    <t>Tr406402736</t>
  </si>
  <si>
    <t>FACT 1195 SERV SEG. 1 AL 15 SETIEMBRE</t>
  </si>
  <si>
    <t>24/09/2018</t>
  </si>
  <si>
    <t>1195</t>
  </si>
  <si>
    <t>Fact 1195 Servicio de seguridad del 16 al 30 de septiembre 2018</t>
  </si>
  <si>
    <t>1204</t>
  </si>
  <si>
    <t>Fact 1204 Servicio de seguridad del 1 al 15 de Octubre 2018</t>
  </si>
  <si>
    <t>25/10/2018</t>
  </si>
  <si>
    <t>1211</t>
  </si>
  <si>
    <t>Fact 1211 Servicio de seguridad del 16 al 30 de Octubre 2018</t>
  </si>
  <si>
    <t>11</t>
  </si>
  <si>
    <t>Fact 11  Servicio de seguridad del 1 a l 15 de Noviembre 2018</t>
  </si>
  <si>
    <t>20/11/2018</t>
  </si>
  <si>
    <t>21</t>
  </si>
  <si>
    <t>Fact 21 Servicio de seguridad del 16 al 30 de Noviembre 2018</t>
  </si>
  <si>
    <t>14/12/2018</t>
  </si>
  <si>
    <t>Tr406409875</t>
  </si>
  <si>
    <t>FACT 30 SERVICIO DE SEG 1-15 DE DIC</t>
  </si>
  <si>
    <t>26/12/2018</t>
  </si>
  <si>
    <t>Tr406407877</t>
  </si>
  <si>
    <t>Fact 38 Servicio de seguridad del 16 al 30 de Diciembre 2018</t>
  </si>
  <si>
    <t>Total 81001 · Vigilancia</t>
  </si>
  <si>
    <t>28/09/2018</t>
  </si>
  <si>
    <t>Tr406409470</t>
  </si>
  <si>
    <t>$4,847.50  poliza todo riesgo trimestral</t>
  </si>
  <si>
    <t>Tr406400580</t>
  </si>
  <si>
    <t>Poliza de Riesgos Trimestral    $2558.22</t>
  </si>
  <si>
    <t>Total 81002 · Seguro Todo Riesgo y Resp Civil</t>
  </si>
  <si>
    <t>1110</t>
  </si>
  <si>
    <t>Fact 1110 Servicio de mtto y limpieza del 1 al 15 de septiembre 2018</t>
  </si>
  <si>
    <t>1112</t>
  </si>
  <si>
    <t>Fact 1112 Servicio de mtto y limpieza del 16 al 30 de septiembre 2018</t>
  </si>
  <si>
    <t>05</t>
  </si>
  <si>
    <t>Fact Servicio de Mantenimiento Limpieza y Jardineria del 01 al 15 de octubre 2018</t>
  </si>
  <si>
    <t>06</t>
  </si>
  <si>
    <t>Fact 06 Servicio de Mantenimiento Limpieza y Jardineria del 160al 30 de octubre 2018</t>
  </si>
  <si>
    <t>15</t>
  </si>
  <si>
    <t>Fact 15 Servicio de Mantenimiento Limpieza y Jardineria del 01 al 15 de noviembre</t>
  </si>
  <si>
    <t>16</t>
  </si>
  <si>
    <t>Fact 16 Servicio de Mantenimiento Limpieza y Jardineria del 16 al 30 de noviembre</t>
  </si>
  <si>
    <t>28</t>
  </si>
  <si>
    <t>Fact 28 Servicio mtto y limpieza 1 al 15 de Diciembre 2018</t>
  </si>
  <si>
    <t>28/12/2018</t>
  </si>
  <si>
    <t>Tr950465473</t>
  </si>
  <si>
    <t>Fact 28 Servicio de mtto y limpieza  16 al 30 de Diciembre 2018</t>
  </si>
  <si>
    <t>Total 81003 · Contrato Limpieza y Mto General</t>
  </si>
  <si>
    <t>Recarga de telefono</t>
  </si>
  <si>
    <t>Total 810051 · Telefono</t>
  </si>
  <si>
    <t>Tr951441582</t>
  </si>
  <si>
    <t>Tr951498513</t>
  </si>
  <si>
    <t>Tr951418631</t>
  </si>
  <si>
    <t>Total 810052 · Energia</t>
  </si>
  <si>
    <t>25/09/2018</t>
  </si>
  <si>
    <t>Tr951480956</t>
  </si>
  <si>
    <t>Tr951427148</t>
  </si>
  <si>
    <t>22/10/2018</t>
  </si>
  <si>
    <t>Tr951459246</t>
  </si>
  <si>
    <t>Tr951409896</t>
  </si>
  <si>
    <t>18/12/2018</t>
  </si>
  <si>
    <t>Tr951461021</t>
  </si>
  <si>
    <t>Total 810053 · Agua</t>
  </si>
  <si>
    <t>Tr951432200</t>
  </si>
  <si>
    <t>Pago CABLE TICA 708397</t>
  </si>
  <si>
    <t>Tr951432327</t>
  </si>
  <si>
    <t>Tr951431895</t>
  </si>
  <si>
    <t>$23.70 Pago CABLE TICA 708396</t>
  </si>
  <si>
    <t>Tr951432024</t>
  </si>
  <si>
    <t>$31.22 Pago CABLE TICA 708396</t>
  </si>
  <si>
    <t>Tr406409469</t>
  </si>
  <si>
    <t>Periodo de cobro- Septiembre</t>
  </si>
  <si>
    <t>18/10/2018</t>
  </si>
  <si>
    <t>TR406401016</t>
  </si>
  <si>
    <t>Pago de cabletica Octubre                   Reintegro Kevin Vasquez,</t>
  </si>
  <si>
    <t>16/11/2018</t>
  </si>
  <si>
    <t>Tr951497713</t>
  </si>
  <si>
    <t>Tr951497888</t>
  </si>
  <si>
    <t>Tr951497991</t>
  </si>
  <si>
    <t>Tr951498103</t>
  </si>
  <si>
    <t>21/11/2018</t>
  </si>
  <si>
    <t>Tr406405034</t>
  </si>
  <si>
    <t>pago servicio de Sky</t>
  </si>
  <si>
    <t>Tr951502172</t>
  </si>
  <si>
    <t>Tr951502377</t>
  </si>
  <si>
    <t>Tr951502665</t>
  </si>
  <si>
    <t>Tr951502949</t>
  </si>
  <si>
    <t>Total 810054 · Cable TV - Internet</t>
  </si>
  <si>
    <t>Tr406402733</t>
  </si>
  <si>
    <t>$2000 Honorarios adm mes de Septiembre 2018</t>
  </si>
  <si>
    <t>Tr406403079</t>
  </si>
  <si>
    <t>$2000 Honorarios adm mes de Octubre 2018</t>
  </si>
  <si>
    <t>$2000 Honorarios administracion mes de Noviembre 2018</t>
  </si>
  <si>
    <t>Tr406409870</t>
  </si>
  <si>
    <t>$2000  Honorarios adm mes de Diciembre 2018</t>
  </si>
  <si>
    <t>Total 81006 · Administracion Condominio</t>
  </si>
  <si>
    <t>1094</t>
  </si>
  <si>
    <t>$2,200.00 Fact 1094-1663 Servicio de mtto elevadores mes de Septiembre y Octubre 2018</t>
  </si>
  <si>
    <t>29/11/2018</t>
  </si>
  <si>
    <t>2609</t>
  </si>
  <si>
    <t>$1100 Fact 2609 Servicio de mtto elevadores mes de Noviembre 2018</t>
  </si>
  <si>
    <t>31/12/2018</t>
  </si>
  <si>
    <t>3423</t>
  </si>
  <si>
    <t>$1,100 Fact 2423 Servicio de mtto elevadores mes de Diciembre 2018</t>
  </si>
  <si>
    <t>Total 810072 · Contrato Elevadores</t>
  </si>
  <si>
    <t>Total 810073 · Contrato Sist Incendio y Extint</t>
  </si>
  <si>
    <t>Total 810074 · Contrato Bombas de Agua</t>
  </si>
  <si>
    <t>Total 810075 · Contrato Generado de Energia</t>
  </si>
  <si>
    <t>04</t>
  </si>
  <si>
    <t>$385 Fact 04 Alquiler de equipo CCTV Mes de Septiembre 2018</t>
  </si>
  <si>
    <t>$385 Fact 65 Alquiler equipo CCTV Mes de Octubre 2018</t>
  </si>
  <si>
    <t>111</t>
  </si>
  <si>
    <t>$385 Fact 111 Alquiler Equipo CCTV mes de Noviembre 2018</t>
  </si>
  <si>
    <t>13/12/2018</t>
  </si>
  <si>
    <t>Tr406408912</t>
  </si>
  <si>
    <t>$385.00 Fact 165 ALQUILER DE CÁMARAS DE VIGILANCIA CORRESPONDIENTE AL MES DE DICIEMBRE</t>
  </si>
  <si>
    <t>Total 810076 · CCTV - Camaras</t>
  </si>
  <si>
    <t>33935</t>
  </si>
  <si>
    <t>Fact 33935 servicio de limpieza de jacuzzi mes de Septiembre 2018</t>
  </si>
  <si>
    <t>34493</t>
  </si>
  <si>
    <t>Fact 34493 Servicio de limpieza de jacuzzis mes de Octubre 2018</t>
  </si>
  <si>
    <t>34872</t>
  </si>
  <si>
    <t>SERVICIO DE JACUZZIS, CORRESPONDIENTE AL MES DE NOVIEMBRE 2018.</t>
  </si>
  <si>
    <t>27/12/2018</t>
  </si>
  <si>
    <t>Tr406407880</t>
  </si>
  <si>
    <t>FACT 35372 MTTO JACUZZI MES DE DIC</t>
  </si>
  <si>
    <t>Total 810078 · Mtto - Insumos de Piscina</t>
  </si>
  <si>
    <t>26</t>
  </si>
  <si>
    <t>Fact 26 Servicio de fumigacion de areas comunes</t>
  </si>
  <si>
    <t>Total 81009 · Fumigacion</t>
  </si>
  <si>
    <t>319</t>
  </si>
  <si>
    <t>Fact 319 Reunion tema proxima asamblea de condominos</t>
  </si>
  <si>
    <t>Tr950444993</t>
  </si>
  <si>
    <t>FACT 329 Asamblea extraordinaria condominio</t>
  </si>
  <si>
    <t>Total 81012 · .Asamblea Anual</t>
  </si>
  <si>
    <t>24</t>
  </si>
  <si>
    <t>Fact 24 Compra de toallas interf. desinfectante, bolsas, jabon, mopa</t>
  </si>
  <si>
    <t>107</t>
  </si>
  <si>
    <t>Fact 107 Compra de bolsas de Basura</t>
  </si>
  <si>
    <t>125</t>
  </si>
  <si>
    <t>Fact 125  Compra de papel, bolsas, guantes, cloro, controlador de olores, toallas</t>
  </si>
  <si>
    <t>Tr950465475</t>
  </si>
  <si>
    <t>FACT 235 INSUMOS DE LIMPIEZA Compra de bolsas, jabon, papel hig. guantes, bolsas basura</t>
  </si>
  <si>
    <t>Total 8202 · Aseo y Limpieza</t>
  </si>
  <si>
    <t>Tr406402603</t>
  </si>
  <si>
    <t>Fact 820-824  hacer cargador para base de puertaen gypsun,saldo insta. de espejo de salon de eve...</t>
  </si>
  <si>
    <t>819</t>
  </si>
  <si>
    <t>Fact 819 cambiar piezas de cobertores de jacuzzy</t>
  </si>
  <si>
    <t>818</t>
  </si>
  <si>
    <t>Fact 818 eliminar piezas de madera en pared y pintar, reparar con pasta en cielo de parte exteri...</t>
  </si>
  <si>
    <t>Reintegro t.c. compra de 2 basureros, bombillos, recarga de gas, baterias</t>
  </si>
  <si>
    <t>18/09/2018</t>
  </si>
  <si>
    <t>Tr406402717</t>
  </si>
  <si>
    <t>KEVIN VASQUEZ RODRIGUEZ</t>
  </si>
  <si>
    <t>Reintegro compra de ferreteria Epa pintura</t>
  </si>
  <si>
    <t>313</t>
  </si>
  <si>
    <t>Multiservicios Palma Calderon, S.A.</t>
  </si>
  <si>
    <t>Fact 313 transporte de basura</t>
  </si>
  <si>
    <t>309</t>
  </si>
  <si>
    <t>Fact 309 Transporte de basura</t>
  </si>
  <si>
    <t>155525</t>
  </si>
  <si>
    <t>Ferreteria Pavas S.A.</t>
  </si>
  <si>
    <t>Fact 155525 compra de insecticida</t>
  </si>
  <si>
    <t>Reintegro t.c. compra de personeria juridica, compra de diesel, compra bombillos, topes para puetas</t>
  </si>
  <si>
    <t>155482</t>
  </si>
  <si>
    <t>Fact 155482 compra de inst. eminol, inst. delteramina, telavr</t>
  </si>
  <si>
    <t>Tr406403075</t>
  </si>
  <si>
    <t>FACT 03 TRANSPORTE DE BASURA</t>
  </si>
  <si>
    <t>Fact 26 Eliminar 3 metros de ducto de basura dañados por golpes</t>
  </si>
  <si>
    <t>Facct 13-06 reparacion puerta de vidrio temperada, y Ajuste y reparacion de electroiman</t>
  </si>
  <si>
    <t>27</t>
  </si>
  <si>
    <t>Fact 27 pintura de pared larga del Lobby. Reparación de huecos en gypsum en el cielo de piso 3.</t>
  </si>
  <si>
    <t>34</t>
  </si>
  <si>
    <t>Fact 34 Tapar goteras en la canoa del parqueo. Cortar botaguas para poder atornillarlo y fijarlo...</t>
  </si>
  <si>
    <t>37</t>
  </si>
  <si>
    <t>Fact 37 pintar barandas en el nivel 2</t>
  </si>
  <si>
    <t>Tr951502950</t>
  </si>
  <si>
    <t>Reintegro compra de Pistola, Pichinga, 3 dispensadores, jabon.</t>
  </si>
  <si>
    <t>Tr406409876</t>
  </si>
  <si>
    <t>Fact 42 Trabajos de pintura en barandas   del satano B1 Y B2</t>
  </si>
  <si>
    <t>Fact 22 Tapar hueco en ducto del basurero con lamina metalica . pintar piezas de piso de jacuzzi...</t>
  </si>
  <si>
    <t>Tr406402626</t>
  </si>
  <si>
    <t>Fact 35 Trabajos de reparacion Hacer en el piso 2 una pared nueva empastada y pintada en la part...</t>
  </si>
  <si>
    <t>Tr900481932</t>
  </si>
  <si>
    <t>Fact 47 y 45 cambio de 2 sensores de movimiento. cambiar 2 piezas de porcelanato</t>
  </si>
  <si>
    <t>Total 8203 · Mantenimiento Edificios</t>
  </si>
  <si>
    <t>23/10/2018</t>
  </si>
  <si>
    <t>Tr406402239</t>
  </si>
  <si>
    <t>FACT 3076 ELIMINAR FUGA DE AGUA EN VALVULA DE PRESION DEL SIST. TUB. INCEND.</t>
  </si>
  <si>
    <t>13</t>
  </si>
  <si>
    <t>Servitecnicos L.F.L S.A.</t>
  </si>
  <si>
    <t>Fact 13 Compra de 2 controles remoto</t>
  </si>
  <si>
    <t>58</t>
  </si>
  <si>
    <t>Fact 58 Servicio de mtto preventivo de A/C</t>
  </si>
  <si>
    <t>146</t>
  </si>
  <si>
    <t>$33.9 FACT 146 SE CAMBIA BATERÍA DEL SISTEMA DE LA CERRADURA DE INGRESO PEATONAL</t>
  </si>
  <si>
    <t>Tr406405035</t>
  </si>
  <si>
    <t>Reintegro por compra de Diesel para maquinas</t>
  </si>
  <si>
    <t>Tr406408911</t>
  </si>
  <si>
    <t>$200 Pago de emergencia bombas</t>
  </si>
  <si>
    <t>$141.25 Fact 158 TARJETA DE PROXIMIDAD PARA TROL DE ACCESO</t>
  </si>
  <si>
    <t>$90.40 Fact 159 SERVICIO DE INSTALACIÓN</t>
  </si>
  <si>
    <t>Reintegro compra de Diesel para maquinas  en UNO Petrol</t>
  </si>
  <si>
    <t>Fact 21 Servicio de mtto de maquinas del gymnasio</t>
  </si>
  <si>
    <t>Tr406407878</t>
  </si>
  <si>
    <t>FACT 80 MTTO PREVEN. A/C</t>
  </si>
  <si>
    <t>Total 8204 · Mantenimiento Equipos e Instala</t>
  </si>
  <si>
    <t>1224</t>
  </si>
  <si>
    <t>Soledad Peña Sepulveda</t>
  </si>
  <si>
    <t>Fact 1224 servicio de arreglo jardineria area de jacuzzi</t>
  </si>
  <si>
    <t>Fact 16 Servicio de Ornamentacion y reparacion areas verdes externas</t>
  </si>
  <si>
    <t>Total 8205 · Mantenimiento de Jardines</t>
  </si>
  <si>
    <t>Reintegro compra de Microondas   en Waltmart</t>
  </si>
  <si>
    <t>Reintegro compra de HP Lapto en Barulu</t>
  </si>
  <si>
    <t>Total 8207 · Activos Menores</t>
  </si>
  <si>
    <t>Tr406405323</t>
  </si>
  <si>
    <t>Anticipo Fact 19 60% para mtto preventivo a bomba Jockye Cambio de Sello mecánico y roles</t>
  </si>
  <si>
    <t>24/12/2018</t>
  </si>
  <si>
    <t>Tr406406981</t>
  </si>
  <si>
    <t xml:space="preserve">  FACT 21 Cambio de checks y purga a tuberia de incendio</t>
  </si>
  <si>
    <t>Total 8208 · Mantenimiento Correctivo Equipo</t>
  </si>
  <si>
    <t>Reintegro gasto por insumo copias de circular</t>
  </si>
  <si>
    <t>Tr406407884</t>
  </si>
  <si>
    <t>Luz C. Arboleda Murillo</t>
  </si>
  <si>
    <t>Fact 137 Gestión Contable</t>
  </si>
  <si>
    <t>Total 8211 · Gastos Administrativos</t>
  </si>
  <si>
    <t>147</t>
  </si>
  <si>
    <t>$282.5 Fact 147 Compra de 50 tarjetas de proximidad para control de acceso</t>
  </si>
  <si>
    <t>15/11/2018</t>
  </si>
  <si>
    <t>Tr406406565</t>
  </si>
  <si>
    <t>REINTEGRO T.C. COMPRAS DE MICROONDAS, ROTULOS DE BAÑO, BATERIAS , DISPENSADOR</t>
  </si>
  <si>
    <t>36</t>
  </si>
  <si>
    <t>Fact 36 Poner 8 huellas de 40x60 en el jardín exterior de la torre.</t>
  </si>
  <si>
    <t>38</t>
  </si>
  <si>
    <t>Fact 38  Revisión de sensores en el nivel 2</t>
  </si>
  <si>
    <t>30/11/2018</t>
  </si>
  <si>
    <t>Tr406402456</t>
  </si>
  <si>
    <t>Fact 43 Servicio de instalacion de pizarra informativa</t>
  </si>
  <si>
    <t>Reintegro compra de articulos para decoracion navideña</t>
  </si>
  <si>
    <t>Tr406407879</t>
  </si>
  <si>
    <t>Juan Camilo Lopez Gallego</t>
  </si>
  <si>
    <t>Fact 43 Apertura de cerradura ¢20.000. Cilindro marca yale instalación de la misma</t>
  </si>
  <si>
    <t>Total 8299 · Otros Gastos de Operacion</t>
  </si>
  <si>
    <t>144</t>
  </si>
  <si>
    <t>$3628.25 Fact 144 Instalacion de control de acceso en puerta principal, puerta de gimnasio y are...</t>
  </si>
  <si>
    <t>Total 83 · INVERSIONES Y MEJORAS</t>
  </si>
  <si>
    <t>dp406407721</t>
  </si>
  <si>
    <t xml:space="preserve">DP400403201	</t>
  </si>
  <si>
    <t>Tr406402457</t>
  </si>
  <si>
    <t>ALEJANDRO RODRIGUEZ</t>
  </si>
  <si>
    <t>Reintegro de Lounge  Dp. de garantia</t>
  </si>
  <si>
    <t>21/12/2018</t>
  </si>
  <si>
    <t>DP631200552</t>
  </si>
  <si>
    <t>Total 8601 · Gastos x Diferencia en Cambio</t>
  </si>
  <si>
    <t>824413625</t>
  </si>
  <si>
    <t>$4.00   TF 824455178</t>
  </si>
  <si>
    <t>13/09/2018</t>
  </si>
  <si>
    <t>827432830</t>
  </si>
  <si>
    <t>$4.00     827475829</t>
  </si>
  <si>
    <t>19/10/2018</t>
  </si>
  <si>
    <t>DP960475242</t>
  </si>
  <si>
    <t>29/10/2018</t>
  </si>
  <si>
    <t>COMISION CD SINPE 950422187</t>
  </si>
  <si>
    <t>TF 830502413</t>
  </si>
  <si>
    <t>$4 TF 830546926</t>
  </si>
  <si>
    <t>COMISION TFT-SINPE A</t>
  </si>
  <si>
    <t>COMISION CD SINPE 950465475</t>
  </si>
  <si>
    <t>18/02/2019</t>
  </si>
  <si>
    <t>Tr406400697</t>
  </si>
  <si>
    <t>MR COMUNICACIONES POLITICAS SO</t>
  </si>
  <si>
    <t>Reintegro pago por error de cliente</t>
  </si>
  <si>
    <t>Total 8602 · Gastos Bancarios</t>
  </si>
  <si>
    <t>DP406406558</t>
  </si>
  <si>
    <t>Total 8604 · Otros Gastos No Operacionales</t>
  </si>
  <si>
    <t>Tipo de Cambio  Compra   Abril  30  de   2019     B.Central</t>
  </si>
  <si>
    <t>ABRIL  30   DE  2019</t>
  </si>
  <si>
    <t>Saldo Bancos  Marzo  31  de   2019</t>
  </si>
  <si>
    <t xml:space="preserve"> Total  Disponible  Abril   30  de 2019 </t>
  </si>
  <si>
    <t>Abr 19</t>
  </si>
  <si>
    <t>Sep '18 - Abr 19</t>
  </si>
  <si>
    <t xml:space="preserve">dp406400530	</t>
  </si>
  <si>
    <t>dp400407508</t>
  </si>
  <si>
    <t>dp203409762</t>
  </si>
  <si>
    <t>dp490001055</t>
  </si>
  <si>
    <t>dp406403933</t>
  </si>
  <si>
    <t>dp406404445 TEF DE:VALERIA MARIA</t>
  </si>
  <si>
    <t>dp406406172</t>
  </si>
  <si>
    <t>dp406406321</t>
  </si>
  <si>
    <t>dp406405894</t>
  </si>
  <si>
    <t>dp406406800</t>
  </si>
  <si>
    <t>dp960421579</t>
  </si>
  <si>
    <t>dp400408609</t>
  </si>
  <si>
    <t>dp400408750</t>
  </si>
  <si>
    <t xml:space="preserve">dp666404609	</t>
  </si>
  <si>
    <t xml:space="preserve">dp406405039	</t>
  </si>
  <si>
    <t>dp406406188</t>
  </si>
  <si>
    <t>dp406409257</t>
  </si>
  <si>
    <t>dp666409603</t>
  </si>
  <si>
    <t>dp	960431444</t>
  </si>
  <si>
    <t>dp960439463</t>
  </si>
  <si>
    <t xml:space="preserve">dp203801933	</t>
  </si>
  <si>
    <t xml:space="preserve">dp666405302	</t>
  </si>
  <si>
    <t>dp 406409416AP VENUS DOS DOS MIL UN</t>
  </si>
  <si>
    <t>dp406407840</t>
  </si>
  <si>
    <t>dp400409724  Pago Condominio Apartamento 30</t>
  </si>
  <si>
    <t>dp666400327</t>
  </si>
  <si>
    <t xml:space="preserve">dp666400334	</t>
  </si>
  <si>
    <t xml:space="preserve">dp666407008	</t>
  </si>
  <si>
    <t>dp515709371</t>
  </si>
  <si>
    <t xml:space="preserve">dp406404597	</t>
  </si>
  <si>
    <t xml:space="preserve">dp406808696	</t>
  </si>
  <si>
    <t>dp666401008</t>
  </si>
  <si>
    <t>dp406406491</t>
  </si>
  <si>
    <t xml:space="preserve">dp666408957	</t>
  </si>
  <si>
    <t>dp666400005</t>
  </si>
  <si>
    <t>Tr951485066</t>
  </si>
  <si>
    <t>Tr951485212</t>
  </si>
  <si>
    <t>Tr951485389</t>
  </si>
  <si>
    <t>Tr951485546</t>
  </si>
  <si>
    <t xml:space="preserve">dp406400169	</t>
  </si>
  <si>
    <t>dp406400292</t>
  </si>
  <si>
    <t>dp960458015</t>
  </si>
  <si>
    <t xml:space="preserve">dp151506360	</t>
  </si>
  <si>
    <t xml:space="preserve">dp406406052	</t>
  </si>
  <si>
    <t>dp400400512</t>
  </si>
  <si>
    <t xml:space="preserve">dp406404094	</t>
  </si>
  <si>
    <t>dp406408095</t>
  </si>
  <si>
    <t>dp666400508</t>
  </si>
  <si>
    <t>dp666406505</t>
  </si>
  <si>
    <t xml:space="preserve">dp666401202	</t>
  </si>
  <si>
    <t>dp666401266</t>
  </si>
  <si>
    <t>Tr950495933</t>
  </si>
  <si>
    <t>Fact 73 Servicio de mtto y limpieza de areas comunes del 1 al 15 de Abril 2019</t>
  </si>
  <si>
    <t>Tr406408389</t>
  </si>
  <si>
    <t>Fact 104 Servicio de seguridad del 1 al 15 de Abril 2019</t>
  </si>
  <si>
    <t>Tr406408394</t>
  </si>
  <si>
    <t>Fact 77-80  servicio de reparaciones</t>
  </si>
  <si>
    <t>Tr406408384</t>
  </si>
  <si>
    <t>Fact 405 Alquiler equipo cctv mes de Abril 2019</t>
  </si>
  <si>
    <t>Tr406408391</t>
  </si>
  <si>
    <t>Coto y Osorio S.A.</t>
  </si>
  <si>
    <t>$1595 Fact 49 Servicio integral de limpieza de vidrios y alucobond en altura del condominio</t>
  </si>
  <si>
    <t>Tr406408382</t>
  </si>
  <si>
    <t>Reintegro de t.c.</t>
  </si>
  <si>
    <t>COMISION CD SINPE 950495933</t>
  </si>
  <si>
    <t>dp406402240</t>
  </si>
  <si>
    <t>dpdp490607991 desarrolladora</t>
  </si>
  <si>
    <t>15/04/2019</t>
  </si>
  <si>
    <t>Tr406404037</t>
  </si>
  <si>
    <t>Fact 100 Reparacion de fuga de agua y colocación de válvula reguladora de presion en</t>
  </si>
  <si>
    <t>Tr406404049</t>
  </si>
  <si>
    <t xml:space="preserve"> fact 97 Ajuste de sensores de movimiento en area comun piso 23.</t>
  </si>
  <si>
    <t xml:space="preserve">dp406404852	</t>
  </si>
  <si>
    <t>17/04/2019</t>
  </si>
  <si>
    <t xml:space="preserve">dp230906058	</t>
  </si>
  <si>
    <t>22/04/2019</t>
  </si>
  <si>
    <t>dp406400075</t>
  </si>
  <si>
    <t xml:space="preserve">dp666404054	</t>
  </si>
  <si>
    <t>24/04/2019</t>
  </si>
  <si>
    <t>dp	406408554</t>
  </si>
  <si>
    <t xml:space="preserve">dp406408701	</t>
  </si>
  <si>
    <t>dp	960461188</t>
  </si>
  <si>
    <t>26/04/2019</t>
  </si>
  <si>
    <t>dp406406398 TEF DE:ALQUILER DE MAQUINARIA</t>
  </si>
  <si>
    <t>dp666404747</t>
  </si>
  <si>
    <t>30/04/2019</t>
  </si>
  <si>
    <t>Tr406402806</t>
  </si>
  <si>
    <t>Pago de factura  82-83-88 trabajos varios, limpieza de cielorraso, pinura en parqueos, rep.</t>
  </si>
  <si>
    <t>Tr406402798</t>
  </si>
  <si>
    <t>$2000 Honorarios administracion mes de Abril 2019</t>
  </si>
  <si>
    <t>Tr406402802</t>
  </si>
  <si>
    <t>$987.26 Fact 464 Servicio de instalacion de 2 camaras nuevas, suministros y mano de obra</t>
  </si>
  <si>
    <t>Tr406402758</t>
  </si>
  <si>
    <t>$1100  Servicio de mtto de elevadores mes de Marzo</t>
  </si>
  <si>
    <t>Tr406402803</t>
  </si>
  <si>
    <t>Fact 37395 Servicio de limpieza de jacuzzis mes de Abril</t>
  </si>
  <si>
    <t>Tr406402778</t>
  </si>
  <si>
    <t>Fact 107 Cambio de empaque , anillo de seguridad en tuberia 6 pulgadas</t>
  </si>
  <si>
    <t>Tr406402759</t>
  </si>
  <si>
    <t>Fact 158182-158259 compra de insumos</t>
  </si>
  <si>
    <t>Tr406402757</t>
  </si>
  <si>
    <t>Fact 111 Servicio de seguridad del 16 al 30 de Abril de 2019</t>
  </si>
  <si>
    <t>Tr950476007</t>
  </si>
  <si>
    <t>Fact 87 Fumigacion áreas comunes,sótanos, basureros etc.</t>
  </si>
  <si>
    <t>Tr900476494</t>
  </si>
  <si>
    <t>Fact 74 Servicio de mtto y limpieza de areas comunes del 16 al 30 de Abril 2019</t>
  </si>
  <si>
    <t>dpdp666405528</t>
  </si>
  <si>
    <t>dp406407596</t>
  </si>
  <si>
    <t xml:space="preserve">dp406408343	</t>
  </si>
  <si>
    <t xml:space="preserve">dp406409275	</t>
  </si>
  <si>
    <t>dp960498104</t>
  </si>
  <si>
    <t>$ 10. 205002133 DP DEPOSITO PGACCEPARQ</t>
  </si>
  <si>
    <t>$ 215   Dp. 203803665 DP DEPOSITO APTO 12 02</t>
  </si>
  <si>
    <t>2201-02-03-04 Carolina Szalak / Luis Szalak</t>
  </si>
  <si>
    <t>1102-1501  Michel Goldszajn</t>
  </si>
  <si>
    <t>1804 -1806-Liliana Amparo Henao</t>
  </si>
  <si>
    <t>1005- 1003  Marcelo Herrera </t>
  </si>
  <si>
    <t>$ 670.56  Saldo Abril de   2019</t>
  </si>
  <si>
    <t>Grupo Leumi</t>
  </si>
  <si>
    <t>DP. 960461188 - 406409275</t>
  </si>
  <si>
    <t xml:space="preserve">Comisiones </t>
  </si>
  <si>
    <t>0505 INQ</t>
  </si>
  <si>
    <t>0602 INQ   Astrid Henriquez</t>
  </si>
  <si>
    <t>0601 INQ</t>
  </si>
  <si>
    <t>2004 INQ  Rossana Valerio</t>
  </si>
  <si>
    <t>1201 INQ Ariel Sabah</t>
  </si>
  <si>
    <t>1605 Inq Rodrigo Molina González</t>
  </si>
  <si>
    <t>1501 INQ Oscar Hidalgo</t>
  </si>
  <si>
    <t>1305 INQ</t>
  </si>
  <si>
    <t>0803 Grupo Leumi</t>
  </si>
  <si>
    <t>81008. Limpieza de Vidrios y Fachada</t>
  </si>
  <si>
    <t>Abr 30, 19</t>
  </si>
  <si>
    <t>104</t>
  </si>
  <si>
    <t>73</t>
  </si>
  <si>
    <t>25/04/2019</t>
  </si>
  <si>
    <t>6503</t>
  </si>
  <si>
    <t>405</t>
  </si>
  <si>
    <t>37395</t>
  </si>
  <si>
    <t>49</t>
  </si>
  <si>
    <t>Total 81008 · Limpieza de Vidrios y Fachada</t>
  </si>
  <si>
    <t>87</t>
  </si>
  <si>
    <t>158182</t>
  </si>
  <si>
    <t>Fact 158182 Compra de maskin, CUER. NAUTICA 10mm BICOLOR,ALICA. UNIV. 8" TRUPER, ALICA. UNIV. 8"...</t>
  </si>
  <si>
    <t>158259</t>
  </si>
  <si>
    <t>Fact 158259 Compra de lija, masilla lanco, spander, torn. mad</t>
  </si>
  <si>
    <t>82</t>
  </si>
  <si>
    <t>Fact 82 Pintar pared entrada al parqueo. Repara pared, grietas y filtraciones</t>
  </si>
  <si>
    <t>88</t>
  </si>
  <si>
    <t>FAct 88 Limpieza de los dos cielorrasos del piso 23</t>
  </si>
  <si>
    <t>Fact 77 Servicio de reparacion de luz piloto de sauna</t>
  </si>
  <si>
    <t>80</t>
  </si>
  <si>
    <t>Fact 80 Instalar brazo Hidráulico a la puerta de la pila en el nivel B1 . Cambiar los broches de...</t>
  </si>
  <si>
    <t>83</t>
  </si>
  <si>
    <t>Fact 83 Poner topes esquineros de hule, en el parqueo</t>
  </si>
  <si>
    <t>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</si>
</sst>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₡&quot;#,##0.00;\-&quot;₡&quot;#,##0.00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.00_)"/>
    <numFmt numFmtId="167" formatCode="[$₡-140A]#,##0.00_ ;\-[$₡-140A]#,##0.00\ "/>
    <numFmt numFmtId="168" formatCode="#,##0.00_ ;\-#,##0.00\ "/>
    <numFmt numFmtId="169" formatCode="mm/dd/yyyy"/>
    <numFmt numFmtId="170" formatCode="_-[$₡-140A]* #,##0.00_ ;_-[$₡-140A]* \-#,##0.00\ ;_-[$₡-140A]* &quot;-&quot;??_ ;_-@_ "/>
    <numFmt numFmtId="171" formatCode="_-[$$-C09]* #,##0.00_-;\-[$$-C09]* #,##0.00_-;_-[$$-C09]* &quot;-&quot;??_-;_-@_-"/>
    <numFmt numFmtId="172" formatCode="[$$-C09]#,##0.00;\-[$$-C09]#,##0.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12"/>
      <name val="Helv"/>
    </font>
    <font>
      <b/>
      <i/>
      <sz val="14"/>
      <name val="Helv"/>
    </font>
    <font>
      <sz val="9"/>
      <name val="Helv"/>
    </font>
    <font>
      <b/>
      <sz val="9"/>
      <name val="Helv"/>
    </font>
    <font>
      <b/>
      <sz val="9"/>
      <name val="Arial Narrow"/>
      <family val="2"/>
    </font>
    <font>
      <sz val="9"/>
      <name val="Arial"/>
      <family val="2"/>
    </font>
    <font>
      <sz val="9"/>
      <name val="Arial Black"/>
      <family val="2"/>
    </font>
    <font>
      <sz val="8"/>
      <name val="Helv"/>
    </font>
    <font>
      <b/>
      <sz val="9"/>
      <name val="Haettenschweiler"/>
      <family val="2"/>
    </font>
    <font>
      <b/>
      <i/>
      <sz val="9"/>
      <name val="Arial"/>
      <family val="2"/>
    </font>
    <font>
      <b/>
      <sz val="11"/>
      <name val="Arial Narrow"/>
      <family val="2"/>
    </font>
    <font>
      <b/>
      <sz val="12"/>
      <name val="Helv"/>
    </font>
    <font>
      <b/>
      <sz val="8"/>
      <name val="Arial"/>
      <family val="2"/>
    </font>
    <font>
      <b/>
      <i/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name val="Helv"/>
    </font>
    <font>
      <b/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4">
    <xf numFmtId="0" fontId="0" fillId="0" borderId="0"/>
    <xf numFmtId="43" fontId="42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0" fontId="38" fillId="0" borderId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165" fontId="49" fillId="0" borderId="0"/>
    <xf numFmtId="43" fontId="4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0" fontId="29" fillId="0" borderId="0"/>
    <xf numFmtId="0" fontId="28" fillId="0" borderId="0"/>
    <xf numFmtId="0" fontId="27" fillId="0" borderId="0"/>
    <xf numFmtId="43" fontId="27" fillId="0" borderId="0" applyFont="0" applyFill="0" applyBorder="0" applyAlignment="0" applyProtection="0"/>
    <xf numFmtId="0" fontId="42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</cellStyleXfs>
  <cellXfs count="395">
    <xf numFmtId="0" fontId="0" fillId="0" borderId="0" xfId="0"/>
    <xf numFmtId="0" fontId="0" fillId="0" borderId="0" xfId="0" applyAlignment="1">
      <alignment horizontal="center"/>
    </xf>
    <xf numFmtId="0" fontId="43" fillId="0" borderId="0" xfId="0" applyNumberFormat="1" applyFont="1"/>
    <xf numFmtId="0" fontId="0" fillId="0" borderId="0" xfId="0" applyNumberFormat="1"/>
    <xf numFmtId="165" fontId="49" fillId="5" borderId="0" xfId="12" applyFill="1"/>
    <xf numFmtId="165" fontId="49" fillId="5" borderId="0" xfId="12" applyFont="1" applyFill="1"/>
    <xf numFmtId="165" fontId="48" fillId="5" borderId="0" xfId="12" applyFont="1" applyFill="1" applyBorder="1" applyAlignment="1" applyProtection="1">
      <alignment horizontal="left"/>
    </xf>
    <xf numFmtId="165" fontId="48" fillId="5" borderId="0" xfId="12" applyFont="1" applyFill="1" applyBorder="1"/>
    <xf numFmtId="165" fontId="52" fillId="5" borderId="0" xfId="12" applyFont="1" applyFill="1" applyBorder="1"/>
    <xf numFmtId="165" fontId="51" fillId="5" borderId="0" xfId="12" applyFont="1" applyFill="1" applyBorder="1"/>
    <xf numFmtId="49" fontId="48" fillId="8" borderId="12" xfId="12" applyNumberFormat="1" applyFont="1" applyFill="1" applyBorder="1" applyAlignment="1" applyProtection="1">
      <alignment horizontal="center" vertical="center"/>
    </xf>
    <xf numFmtId="49" fontId="53" fillId="5" borderId="0" xfId="12" applyNumberFormat="1" applyFont="1" applyFill="1" applyBorder="1" applyAlignment="1" applyProtection="1">
      <alignment horizontal="center" vertical="center"/>
    </xf>
    <xf numFmtId="165" fontId="48" fillId="5" borderId="0" xfId="12" applyFont="1" applyFill="1" applyBorder="1" applyAlignment="1" applyProtection="1">
      <alignment horizontal="center"/>
    </xf>
    <xf numFmtId="165" fontId="48" fillId="3" borderId="12" xfId="12" applyFont="1" applyFill="1" applyBorder="1" applyAlignment="1" applyProtection="1">
      <alignment horizontal="center" vertical="center"/>
    </xf>
    <xf numFmtId="39" fontId="48" fillId="3" borderId="12" xfId="12" applyNumberFormat="1" applyFont="1" applyFill="1" applyBorder="1" applyAlignment="1" applyProtection="1">
      <alignment horizontal="center"/>
    </xf>
    <xf numFmtId="4" fontId="48" fillId="5" borderId="0" xfId="12" applyNumberFormat="1" applyFont="1" applyFill="1" applyBorder="1" applyProtection="1"/>
    <xf numFmtId="39" fontId="53" fillId="5" borderId="0" xfId="12" applyNumberFormat="1" applyFont="1" applyFill="1" applyBorder="1" applyProtection="1"/>
    <xf numFmtId="39" fontId="54" fillId="5" borderId="0" xfId="12" applyNumberFormat="1" applyFont="1" applyFill="1" applyBorder="1" applyProtection="1"/>
    <xf numFmtId="39" fontId="48" fillId="5" borderId="0" xfId="12" applyNumberFormat="1" applyFont="1" applyFill="1" applyBorder="1" applyProtection="1"/>
    <xf numFmtId="39" fontId="49" fillId="5" borderId="0" xfId="12" applyNumberFormat="1" applyFill="1" applyProtection="1"/>
    <xf numFmtId="166" fontId="49" fillId="5" borderId="0" xfId="12" applyNumberFormat="1" applyFill="1" applyProtection="1"/>
    <xf numFmtId="165" fontId="48" fillId="8" borderId="13" xfId="12" applyFont="1" applyFill="1" applyBorder="1" applyAlignment="1" applyProtection="1">
      <alignment horizontal="center" vertical="center"/>
    </xf>
    <xf numFmtId="39" fontId="48" fillId="8" borderId="12" xfId="12" applyNumberFormat="1" applyFont="1" applyFill="1" applyBorder="1" applyProtection="1"/>
    <xf numFmtId="165" fontId="48" fillId="3" borderId="13" xfId="12" applyFont="1" applyFill="1" applyBorder="1" applyAlignment="1" applyProtection="1">
      <alignment horizontal="center" vertical="center"/>
    </xf>
    <xf numFmtId="39" fontId="48" fillId="3" borderId="13" xfId="12" applyNumberFormat="1" applyFont="1" applyFill="1" applyBorder="1" applyProtection="1"/>
    <xf numFmtId="39" fontId="58" fillId="8" borderId="12" xfId="12" applyNumberFormat="1" applyFont="1" applyFill="1" applyBorder="1" applyProtection="1"/>
    <xf numFmtId="39" fontId="58" fillId="8" borderId="13" xfId="12" applyNumberFormat="1" applyFont="1" applyFill="1" applyBorder="1" applyProtection="1"/>
    <xf numFmtId="43" fontId="0" fillId="5" borderId="0" xfId="13" applyFont="1" applyFill="1"/>
    <xf numFmtId="165" fontId="51" fillId="5" borderId="1" xfId="12" applyFont="1" applyFill="1" applyBorder="1"/>
    <xf numFmtId="4" fontId="48" fillId="5" borderId="0" xfId="12" applyNumberFormat="1" applyFont="1" applyFill="1" applyBorder="1" applyAlignment="1" applyProtection="1">
      <alignment horizontal="right"/>
    </xf>
    <xf numFmtId="165" fontId="49" fillId="5" borderId="0" xfId="12" applyFill="1" applyBorder="1"/>
    <xf numFmtId="39" fontId="51" fillId="5" borderId="0" xfId="12" applyNumberFormat="1" applyFont="1" applyFill="1" applyBorder="1" applyProtection="1"/>
    <xf numFmtId="165" fontId="59" fillId="5" borderId="1" xfId="12" applyFont="1" applyFill="1" applyBorder="1"/>
    <xf numFmtId="165" fontId="61" fillId="5" borderId="0" xfId="12" applyFont="1" applyFill="1" applyBorder="1" applyAlignment="1">
      <alignment horizontal="center"/>
    </xf>
    <xf numFmtId="39" fontId="60" fillId="5" borderId="0" xfId="12" applyNumberFormat="1" applyFont="1" applyFill="1" applyBorder="1" applyAlignment="1" applyProtection="1">
      <alignment horizontal="left"/>
    </xf>
    <xf numFmtId="39" fontId="60" fillId="5" borderId="0" xfId="12" applyNumberFormat="1" applyFont="1" applyFill="1" applyBorder="1" applyProtection="1"/>
    <xf numFmtId="43" fontId="49" fillId="5" borderId="0" xfId="1" applyFont="1" applyFill="1"/>
    <xf numFmtId="43" fontId="49" fillId="5" borderId="0" xfId="1" applyFont="1" applyFill="1" applyProtection="1"/>
    <xf numFmtId="43" fontId="42" fillId="0" borderId="0" xfId="1" applyFont="1"/>
    <xf numFmtId="4" fontId="48" fillId="5" borderId="0" xfId="12" applyNumberFormat="1" applyFont="1" applyFill="1" applyBorder="1"/>
    <xf numFmtId="165" fontId="51" fillId="5" borderId="5" xfId="12" applyFont="1" applyFill="1" applyBorder="1"/>
    <xf numFmtId="165" fontId="51" fillId="5" borderId="6" xfId="12" applyFont="1" applyFill="1" applyBorder="1"/>
    <xf numFmtId="165" fontId="54" fillId="5" borderId="0" xfId="12" applyFont="1" applyFill="1" applyBorder="1"/>
    <xf numFmtId="165" fontId="52" fillId="5" borderId="0" xfId="12" applyFont="1" applyFill="1" applyBorder="1" applyAlignment="1" applyProtection="1">
      <alignment horizontal="left"/>
    </xf>
    <xf numFmtId="165" fontId="55" fillId="5" borderId="0" xfId="12" applyFont="1" applyFill="1" applyBorder="1"/>
    <xf numFmtId="165" fontId="51" fillId="5" borderId="7" xfId="12" applyFont="1" applyFill="1" applyBorder="1"/>
    <xf numFmtId="43" fontId="51" fillId="5" borderId="0" xfId="13" applyFont="1" applyFill="1" applyBorder="1"/>
    <xf numFmtId="165" fontId="53" fillId="5" borderId="0" xfId="12" applyFont="1" applyFill="1" applyBorder="1"/>
    <xf numFmtId="39" fontId="53" fillId="5" borderId="0" xfId="12" applyNumberFormat="1" applyFont="1" applyFill="1" applyBorder="1" applyAlignment="1" applyProtection="1">
      <alignment horizontal="right"/>
    </xf>
    <xf numFmtId="165" fontId="57" fillId="5" borderId="0" xfId="12" applyFont="1" applyFill="1" applyBorder="1"/>
    <xf numFmtId="165" fontId="48" fillId="5" borderId="0" xfId="12" applyFont="1" applyFill="1" applyBorder="1" applyAlignment="1">
      <alignment horizontal="right"/>
    </xf>
    <xf numFmtId="165" fontId="49" fillId="5" borderId="5" xfId="12" applyFill="1" applyBorder="1"/>
    <xf numFmtId="165" fontId="49" fillId="5" borderId="6" xfId="12" applyFill="1" applyBorder="1"/>
    <xf numFmtId="165" fontId="49" fillId="5" borderId="8" xfId="12" applyFill="1" applyBorder="1"/>
    <xf numFmtId="165" fontId="60" fillId="5" borderId="1" xfId="12" applyFont="1" applyFill="1" applyBorder="1" applyAlignment="1" applyProtection="1">
      <alignment horizontal="left"/>
    </xf>
    <xf numFmtId="165" fontId="60" fillId="5" borderId="1" xfId="12" applyFont="1" applyFill="1" applyBorder="1"/>
    <xf numFmtId="165" fontId="61" fillId="5" borderId="1" xfId="12" applyFont="1" applyFill="1" applyBorder="1" applyAlignment="1">
      <alignment horizontal="center"/>
    </xf>
    <xf numFmtId="39" fontId="60" fillId="5" borderId="1" xfId="12" applyNumberFormat="1" applyFont="1" applyFill="1" applyBorder="1" applyAlignment="1" applyProtection="1">
      <alignment horizontal="left"/>
    </xf>
    <xf numFmtId="39" fontId="60" fillId="5" borderId="1" xfId="12" applyNumberFormat="1" applyFont="1" applyFill="1" applyBorder="1" applyProtection="1"/>
    <xf numFmtId="165" fontId="49" fillId="5" borderId="7" xfId="12" applyFill="1" applyBorder="1"/>
    <xf numFmtId="165" fontId="48" fillId="8" borderId="14" xfId="12" applyFont="1" applyFill="1" applyBorder="1" applyAlignment="1" applyProtection="1">
      <alignment horizontal="center"/>
    </xf>
    <xf numFmtId="165" fontId="51" fillId="5" borderId="8" xfId="12" applyFont="1" applyFill="1" applyBorder="1"/>
    <xf numFmtId="165" fontId="53" fillId="5" borderId="1" xfId="12" applyFont="1" applyFill="1" applyBorder="1"/>
    <xf numFmtId="165" fontId="57" fillId="5" borderId="1" xfId="12" applyFont="1" applyFill="1" applyBorder="1"/>
    <xf numFmtId="39" fontId="53" fillId="5" borderId="1" xfId="12" applyNumberFormat="1" applyFont="1" applyFill="1" applyBorder="1" applyAlignment="1" applyProtection="1">
      <alignment horizontal="right"/>
    </xf>
    <xf numFmtId="165" fontId="52" fillId="5" borderId="1" xfId="12" applyFont="1" applyFill="1" applyBorder="1"/>
    <xf numFmtId="43" fontId="58" fillId="5" borderId="0" xfId="1" applyFont="1" applyFill="1" applyBorder="1"/>
    <xf numFmtId="49" fontId="46" fillId="0" borderId="0" xfId="0" applyNumberFormat="1" applyFont="1" applyBorder="1"/>
    <xf numFmtId="165" fontId="48" fillId="8" borderId="11" xfId="12" applyFont="1" applyFill="1" applyBorder="1" applyAlignment="1" applyProtection="1">
      <alignment horizontal="center"/>
    </xf>
    <xf numFmtId="168" fontId="42" fillId="0" borderId="0" xfId="0" applyNumberFormat="1" applyFont="1"/>
    <xf numFmtId="165" fontId="48" fillId="8" borderId="11" xfId="12" applyFont="1" applyFill="1" applyBorder="1" applyAlignment="1" applyProtection="1">
      <alignment horizontal="center" vertical="center"/>
    </xf>
    <xf numFmtId="43" fontId="42" fillId="5" borderId="0" xfId="13" applyFont="1" applyFill="1"/>
    <xf numFmtId="43" fontId="0" fillId="0" borderId="0" xfId="1" applyFont="1" applyBorder="1"/>
    <xf numFmtId="49" fontId="47" fillId="0" borderId="0" xfId="30" applyNumberFormat="1" applyFont="1" applyBorder="1"/>
    <xf numFmtId="0" fontId="26" fillId="0" borderId="0" xfId="31"/>
    <xf numFmtId="0" fontId="26" fillId="0" borderId="0" xfId="31" applyNumberFormat="1"/>
    <xf numFmtId="39" fontId="46" fillId="0" borderId="0" xfId="0" applyNumberFormat="1" applyFont="1" applyBorder="1"/>
    <xf numFmtId="43" fontId="0" fillId="0" borderId="0" xfId="0" applyNumberFormat="1"/>
    <xf numFmtId="165" fontId="48" fillId="10" borderId="0" xfId="12" applyFont="1" applyFill="1" applyBorder="1" applyAlignment="1" applyProtection="1">
      <alignment horizontal="center" vertical="center"/>
    </xf>
    <xf numFmtId="43" fontId="44" fillId="0" borderId="0" xfId="1" applyFont="1" applyBorder="1"/>
    <xf numFmtId="39" fontId="66" fillId="0" borderId="0" xfId="0" applyNumberFormat="1" applyFont="1" applyBorder="1"/>
    <xf numFmtId="168" fontId="0" fillId="0" borderId="0" xfId="0" applyNumberFormat="1"/>
    <xf numFmtId="39" fontId="66" fillId="0" borderId="0" xfId="0" applyNumberFormat="1" applyFont="1"/>
    <xf numFmtId="39" fontId="44" fillId="0" borderId="0" xfId="0" applyNumberFormat="1" applyFont="1" applyFill="1" applyBorder="1"/>
    <xf numFmtId="0" fontId="68" fillId="0" borderId="5" xfId="0" applyNumberFormat="1" applyFont="1" applyBorder="1"/>
    <xf numFmtId="0" fontId="54" fillId="0" borderId="0" xfId="0" applyNumberFormat="1" applyFont="1" applyBorder="1"/>
    <xf numFmtId="0" fontId="54" fillId="0" borderId="6" xfId="0" applyNumberFormat="1" applyFont="1" applyBorder="1"/>
    <xf numFmtId="49" fontId="64" fillId="4" borderId="3" xfId="0" applyNumberFormat="1" applyFont="1" applyFill="1" applyBorder="1"/>
    <xf numFmtId="43" fontId="68" fillId="6" borderId="3" xfId="1" applyFont="1" applyFill="1" applyBorder="1" applyAlignment="1">
      <alignment horizontal="center"/>
    </xf>
    <xf numFmtId="43" fontId="68" fillId="6" borderId="2" xfId="1" applyFont="1" applyFill="1" applyBorder="1" applyAlignment="1">
      <alignment horizontal="center"/>
    </xf>
    <xf numFmtId="43" fontId="68" fillId="6" borderId="4" xfId="1" applyFont="1" applyFill="1" applyBorder="1" applyAlignment="1">
      <alignment horizontal="center"/>
    </xf>
    <xf numFmtId="49" fontId="69" fillId="0" borderId="3" xfId="0" applyNumberFormat="1" applyFont="1" applyBorder="1"/>
    <xf numFmtId="49" fontId="64" fillId="11" borderId="3" xfId="0" applyNumberFormat="1" applyFont="1" applyFill="1" applyBorder="1"/>
    <xf numFmtId="37" fontId="64" fillId="11" borderId="2" xfId="0" applyNumberFormat="1" applyFont="1" applyFill="1" applyBorder="1"/>
    <xf numFmtId="37" fontId="68" fillId="11" borderId="2" xfId="0" applyNumberFormat="1" applyFont="1" applyFill="1" applyBorder="1"/>
    <xf numFmtId="49" fontId="44" fillId="0" borderId="0" xfId="0" applyNumberFormat="1" applyFont="1" applyBorder="1"/>
    <xf numFmtId="43" fontId="43" fillId="6" borderId="3" xfId="1" applyFont="1" applyFill="1" applyBorder="1" applyAlignment="1">
      <alignment horizontal="center"/>
    </xf>
    <xf numFmtId="43" fontId="43" fillId="6" borderId="2" xfId="1" applyFont="1" applyFill="1" applyBorder="1" applyAlignment="1">
      <alignment horizontal="center"/>
    </xf>
    <xf numFmtId="43" fontId="45" fillId="6" borderId="4" xfId="1" applyFont="1" applyFill="1" applyBorder="1" applyAlignment="1">
      <alignment horizontal="center"/>
    </xf>
    <xf numFmtId="43" fontId="64" fillId="4" borderId="4" xfId="1" applyFont="1" applyFill="1" applyBorder="1"/>
    <xf numFmtId="43" fontId="64" fillId="4" borderId="2" xfId="1" applyFont="1" applyFill="1" applyBorder="1"/>
    <xf numFmtId="39" fontId="42" fillId="0" borderId="0" xfId="0" applyNumberFormat="1" applyFont="1"/>
    <xf numFmtId="49" fontId="67" fillId="0" borderId="0" xfId="0" applyNumberFormat="1" applyFont="1" applyBorder="1"/>
    <xf numFmtId="39" fontId="70" fillId="0" borderId="0" xfId="0" applyNumberFormat="1" applyFont="1"/>
    <xf numFmtId="49" fontId="46" fillId="0" borderId="0" xfId="30" applyNumberFormat="1" applyFont="1" applyBorder="1"/>
    <xf numFmtId="43" fontId="44" fillId="5" borderId="0" xfId="1" applyFont="1" applyFill="1" applyBorder="1"/>
    <xf numFmtId="39" fontId="48" fillId="10" borderId="0" xfId="12" applyNumberFormat="1" applyFont="1" applyFill="1" applyBorder="1" applyProtection="1"/>
    <xf numFmtId="165" fontId="61" fillId="5" borderId="0" xfId="12" applyFont="1" applyFill="1" applyBorder="1" applyAlignment="1" applyProtection="1">
      <alignment horizontal="left"/>
    </xf>
    <xf numFmtId="165" fontId="44" fillId="5" borderId="0" xfId="12" applyFont="1" applyFill="1" applyBorder="1" applyAlignment="1" applyProtection="1">
      <alignment horizontal="left"/>
    </xf>
    <xf numFmtId="165" fontId="71" fillId="5" borderId="0" xfId="12" applyFont="1" applyFill="1" applyBorder="1"/>
    <xf numFmtId="43" fontId="44" fillId="5" borderId="1" xfId="1" applyFont="1" applyFill="1" applyBorder="1"/>
    <xf numFmtId="43" fontId="52" fillId="5" borderId="0" xfId="1" applyFont="1" applyFill="1" applyBorder="1"/>
    <xf numFmtId="43" fontId="51" fillId="5" borderId="0" xfId="1" applyFont="1" applyFill="1" applyBorder="1"/>
    <xf numFmtId="43" fontId="54" fillId="5" borderId="0" xfId="1" applyFont="1" applyFill="1" applyBorder="1"/>
    <xf numFmtId="43" fontId="46" fillId="0" borderId="0" xfId="1" applyFont="1" applyBorder="1"/>
    <xf numFmtId="43" fontId="49" fillId="5" borderId="0" xfId="1" applyFont="1" applyFill="1" applyBorder="1"/>
    <xf numFmtId="43" fontId="53" fillId="5" borderId="0" xfId="1" applyFont="1" applyFill="1" applyBorder="1"/>
    <xf numFmtId="43" fontId="53" fillId="5" borderId="1" xfId="1" applyFont="1" applyFill="1" applyBorder="1"/>
    <xf numFmtId="43" fontId="44" fillId="0" borderId="1" xfId="1" applyFont="1" applyBorder="1"/>
    <xf numFmtId="43" fontId="60" fillId="5" borderId="0" xfId="1" applyFont="1" applyFill="1" applyBorder="1"/>
    <xf numFmtId="43" fontId="60" fillId="5" borderId="1" xfId="1" applyFont="1" applyFill="1" applyBorder="1"/>
    <xf numFmtId="165" fontId="48" fillId="5" borderId="9" xfId="12" applyFont="1" applyFill="1" applyBorder="1"/>
    <xf numFmtId="43" fontId="52" fillId="5" borderId="9" xfId="1" applyFont="1" applyFill="1" applyBorder="1"/>
    <xf numFmtId="165" fontId="52" fillId="5" borderId="9" xfId="12" applyFont="1" applyFill="1" applyBorder="1"/>
    <xf numFmtId="165" fontId="51" fillId="5" borderId="9" xfId="12" applyFont="1" applyFill="1" applyBorder="1"/>
    <xf numFmtId="165" fontId="51" fillId="5" borderId="15" xfId="12" applyFont="1" applyFill="1" applyBorder="1"/>
    <xf numFmtId="43" fontId="67" fillId="0" borderId="0" xfId="1" applyFont="1" applyBorder="1"/>
    <xf numFmtId="49" fontId="66" fillId="0" borderId="0" xfId="0" applyNumberFormat="1" applyFont="1" applyBorder="1"/>
    <xf numFmtId="43" fontId="66" fillId="0" borderId="0" xfId="1" applyFont="1" applyBorder="1"/>
    <xf numFmtId="165" fontId="56" fillId="5" borderId="0" xfId="12" applyFont="1" applyFill="1" applyBorder="1"/>
    <xf numFmtId="165" fontId="51" fillId="5" borderId="10" xfId="12" applyFont="1" applyFill="1" applyBorder="1"/>
    <xf numFmtId="165" fontId="48" fillId="5" borderId="9" xfId="12" applyFont="1" applyFill="1" applyBorder="1" applyAlignment="1" applyProtection="1">
      <alignment horizontal="left"/>
    </xf>
    <xf numFmtId="49" fontId="0" fillId="0" borderId="0" xfId="0" applyNumberFormat="1" applyBorder="1"/>
    <xf numFmtId="0" fontId="42" fillId="0" borderId="0" xfId="0" applyNumberFormat="1" applyFont="1"/>
    <xf numFmtId="0" fontId="26" fillId="0" borderId="0" xfId="31" applyNumberFormat="1" applyAlignment="1">
      <alignment horizontal="center"/>
    </xf>
    <xf numFmtId="49" fontId="66" fillId="0" borderId="0" xfId="0" applyNumberFormat="1" applyFont="1"/>
    <xf numFmtId="167" fontId="72" fillId="11" borderId="4" xfId="1" applyNumberFormat="1" applyFont="1" applyFill="1" applyBorder="1"/>
    <xf numFmtId="39" fontId="54" fillId="0" borderId="0" xfId="0" applyNumberFormat="1" applyFont="1"/>
    <xf numFmtId="0" fontId="5" fillId="0" borderId="0" xfId="56"/>
    <xf numFmtId="41" fontId="74" fillId="12" borderId="0" xfId="57" applyFont="1" applyFill="1" applyAlignment="1">
      <alignment horizontal="center" vertical="center" wrapText="1"/>
    </xf>
    <xf numFmtId="0" fontId="5" fillId="12" borderId="0" xfId="56" applyFill="1"/>
    <xf numFmtId="41" fontId="0" fillId="13" borderId="7" xfId="57" applyFont="1" applyFill="1" applyBorder="1"/>
    <xf numFmtId="41" fontId="0" fillId="13" borderId="1" xfId="57" applyFont="1" applyFill="1" applyBorder="1"/>
    <xf numFmtId="0" fontId="5" fillId="13" borderId="1" xfId="56" applyFill="1" applyBorder="1"/>
    <xf numFmtId="0" fontId="5" fillId="0" borderId="1" xfId="56" applyBorder="1"/>
    <xf numFmtId="0" fontId="5" fillId="0" borderId="8" xfId="56" applyBorder="1"/>
    <xf numFmtId="41" fontId="0" fillId="0" borderId="6" xfId="57" applyFont="1" applyBorder="1"/>
    <xf numFmtId="0" fontId="5" fillId="0" borderId="0" xfId="56" applyBorder="1"/>
    <xf numFmtId="0" fontId="5" fillId="0" borderId="5" xfId="56" applyBorder="1"/>
    <xf numFmtId="41" fontId="0" fillId="0" borderId="0" xfId="57" applyFont="1" applyBorder="1"/>
    <xf numFmtId="0" fontId="73" fillId="9" borderId="6" xfId="56" applyFont="1" applyFill="1" applyBorder="1" applyAlignment="1">
      <alignment horizontal="center" vertical="center"/>
    </xf>
    <xf numFmtId="0" fontId="73" fillId="9" borderId="0" xfId="56" applyFont="1" applyFill="1" applyBorder="1" applyAlignment="1">
      <alignment horizontal="center" vertical="center" wrapText="1"/>
    </xf>
    <xf numFmtId="0" fontId="73" fillId="9" borderId="0" xfId="56" applyFont="1" applyFill="1" applyBorder="1" applyAlignment="1">
      <alignment horizontal="center" vertical="center"/>
    </xf>
    <xf numFmtId="0" fontId="73" fillId="9" borderId="5" xfId="56" applyFont="1" applyFill="1" applyBorder="1" applyAlignment="1">
      <alignment horizontal="center" vertical="center"/>
    </xf>
    <xf numFmtId="0" fontId="5" fillId="0" borderId="0" xfId="56" applyFill="1"/>
    <xf numFmtId="41" fontId="0" fillId="12" borderId="0" xfId="57" applyFont="1" applyFill="1"/>
    <xf numFmtId="0" fontId="5" fillId="12" borderId="0" xfId="56" applyFill="1" applyAlignment="1">
      <alignment wrapText="1"/>
    </xf>
    <xf numFmtId="41" fontId="0" fillId="0" borderId="0" xfId="57" applyFont="1"/>
    <xf numFmtId="41" fontId="0" fillId="13" borderId="0" xfId="57" applyFont="1" applyFill="1"/>
    <xf numFmtId="0" fontId="5" fillId="13" borderId="0" xfId="56" applyFill="1"/>
    <xf numFmtId="17" fontId="5" fillId="7" borderId="0" xfId="56" applyNumberFormat="1" applyFill="1"/>
    <xf numFmtId="0" fontId="5" fillId="7" borderId="0" xfId="56" applyFill="1" applyAlignment="1">
      <alignment horizontal="center"/>
    </xf>
    <xf numFmtId="0" fontId="5" fillId="0" borderId="12" xfId="56" applyBorder="1"/>
    <xf numFmtId="4" fontId="5" fillId="0" borderId="12" xfId="56" applyNumberFormat="1" applyBorder="1"/>
    <xf numFmtId="9" fontId="5" fillId="0" borderId="12" xfId="56" applyNumberFormat="1" applyBorder="1"/>
    <xf numFmtId="9" fontId="0" fillId="0" borderId="12" xfId="58" applyFont="1" applyBorder="1"/>
    <xf numFmtId="43" fontId="5" fillId="0" borderId="12" xfId="1" applyFont="1" applyBorder="1"/>
    <xf numFmtId="0" fontId="5" fillId="7" borderId="3" xfId="56" applyFill="1" applyBorder="1" applyAlignment="1">
      <alignment horizontal="center"/>
    </xf>
    <xf numFmtId="17" fontId="5" fillId="7" borderId="4" xfId="56" applyNumberFormat="1" applyFill="1" applyBorder="1"/>
    <xf numFmtId="167" fontId="0" fillId="0" borderId="0" xfId="0" applyNumberFormat="1"/>
    <xf numFmtId="39" fontId="44" fillId="0" borderId="0" xfId="0" applyNumberFormat="1" applyFont="1"/>
    <xf numFmtId="0" fontId="4" fillId="0" borderId="0" xfId="59" applyAlignment="1">
      <alignment horizontal="center"/>
    </xf>
    <xf numFmtId="39" fontId="46" fillId="0" borderId="0" xfId="59" applyNumberFormat="1" applyFont="1" applyBorder="1"/>
    <xf numFmtId="0" fontId="4" fillId="0" borderId="0" xfId="59"/>
    <xf numFmtId="43" fontId="0" fillId="0" borderId="0" xfId="60" applyFont="1"/>
    <xf numFmtId="0" fontId="4" fillId="0" borderId="0" xfId="59" applyNumberFormat="1"/>
    <xf numFmtId="0" fontId="4" fillId="0" borderId="0" xfId="59" applyBorder="1"/>
    <xf numFmtId="43" fontId="46" fillId="0" borderId="0" xfId="60" applyFont="1" applyBorder="1"/>
    <xf numFmtId="43" fontId="46" fillId="0" borderId="6" xfId="60" applyFont="1" applyBorder="1"/>
    <xf numFmtId="0" fontId="67" fillId="0" borderId="0" xfId="59" applyNumberFormat="1" applyFont="1" applyBorder="1"/>
    <xf numFmtId="0" fontId="67" fillId="0" borderId="6" xfId="59" applyNumberFormat="1" applyFont="1" applyBorder="1"/>
    <xf numFmtId="43" fontId="4" fillId="0" borderId="0" xfId="59" applyNumberFormat="1" applyBorder="1"/>
    <xf numFmtId="43" fontId="67" fillId="0" borderId="0" xfId="60" applyFont="1" applyBorder="1"/>
    <xf numFmtId="49" fontId="62" fillId="6" borderId="10" xfId="59" applyNumberFormat="1" applyFont="1" applyFill="1" applyBorder="1" applyAlignment="1">
      <alignment horizontal="center"/>
    </xf>
    <xf numFmtId="49" fontId="62" fillId="6" borderId="9" xfId="59" applyNumberFormat="1" applyFont="1" applyFill="1" applyBorder="1" applyAlignment="1">
      <alignment horizontal="center"/>
    </xf>
    <xf numFmtId="49" fontId="62" fillId="6" borderId="15" xfId="59" applyNumberFormat="1" applyFont="1" applyFill="1" applyBorder="1" applyAlignment="1">
      <alignment horizontal="center"/>
    </xf>
    <xf numFmtId="49" fontId="69" fillId="0" borderId="10" xfId="59" applyNumberFormat="1" applyFont="1" applyBorder="1"/>
    <xf numFmtId="169" fontId="69" fillId="0" borderId="9" xfId="59" applyNumberFormat="1" applyFont="1" applyBorder="1" applyAlignment="1">
      <alignment horizontal="center"/>
    </xf>
    <xf numFmtId="49" fontId="69" fillId="0" borderId="9" xfId="59" applyNumberFormat="1" applyFont="1" applyBorder="1"/>
    <xf numFmtId="39" fontId="69" fillId="0" borderId="9" xfId="59" applyNumberFormat="1" applyFont="1" applyBorder="1"/>
    <xf numFmtId="39" fontId="69" fillId="0" borderId="15" xfId="59" applyNumberFormat="1" applyFont="1" applyBorder="1"/>
    <xf numFmtId="49" fontId="69" fillId="0" borderId="5" xfId="59" applyNumberFormat="1" applyFont="1" applyBorder="1"/>
    <xf numFmtId="169" fontId="69" fillId="0" borderId="0" xfId="59" applyNumberFormat="1" applyFont="1" applyBorder="1" applyAlignment="1">
      <alignment horizontal="center"/>
    </xf>
    <xf numFmtId="49" fontId="69" fillId="0" borderId="0" xfId="59" applyNumberFormat="1" applyFont="1" applyBorder="1"/>
    <xf numFmtId="39" fontId="69" fillId="0" borderId="0" xfId="59" applyNumberFormat="1" applyFont="1" applyBorder="1"/>
    <xf numFmtId="39" fontId="69" fillId="0" borderId="6" xfId="59" applyNumberFormat="1" applyFont="1" applyBorder="1"/>
    <xf numFmtId="49" fontId="63" fillId="0" borderId="0" xfId="59" applyNumberFormat="1" applyFont="1" applyBorder="1"/>
    <xf numFmtId="43" fontId="47" fillId="0" borderId="6" xfId="60" applyFont="1" applyBorder="1"/>
    <xf numFmtId="43" fontId="70" fillId="0" borderId="0" xfId="60" applyFont="1" applyBorder="1"/>
    <xf numFmtId="49" fontId="46" fillId="0" borderId="5" xfId="59" applyNumberFormat="1" applyFont="1" applyBorder="1"/>
    <xf numFmtId="169" fontId="46" fillId="0" borderId="0" xfId="59" applyNumberFormat="1" applyFont="1" applyBorder="1" applyAlignment="1">
      <alignment horizontal="center"/>
    </xf>
    <xf numFmtId="49" fontId="46" fillId="0" borderId="0" xfId="59" applyNumberFormat="1" applyFont="1" applyBorder="1"/>
    <xf numFmtId="49" fontId="62" fillId="6" borderId="3" xfId="59" applyNumberFormat="1" applyFont="1" applyFill="1" applyBorder="1"/>
    <xf numFmtId="169" fontId="62" fillId="6" borderId="2" xfId="59" applyNumberFormat="1" applyFont="1" applyFill="1" applyBorder="1" applyAlignment="1">
      <alignment horizontal="center"/>
    </xf>
    <xf numFmtId="49" fontId="62" fillId="6" borderId="2" xfId="59" applyNumberFormat="1" applyFont="1" applyFill="1" applyBorder="1"/>
    <xf numFmtId="7" fontId="62" fillId="6" borderId="2" xfId="61" applyNumberFormat="1" applyFont="1" applyFill="1" applyBorder="1"/>
    <xf numFmtId="43" fontId="62" fillId="6" borderId="4" xfId="61" applyNumberFormat="1" applyFont="1" applyFill="1" applyBorder="1"/>
    <xf numFmtId="0" fontId="67" fillId="0" borderId="5" xfId="59" applyNumberFormat="1" applyFont="1" applyBorder="1"/>
    <xf numFmtId="0" fontId="67" fillId="0" borderId="0" xfId="59" applyNumberFormat="1" applyFont="1" applyBorder="1" applyAlignment="1">
      <alignment horizontal="center"/>
    </xf>
    <xf numFmtId="0" fontId="4" fillId="0" borderId="0" xfId="59" applyNumberFormat="1" applyBorder="1"/>
    <xf numFmtId="49" fontId="63" fillId="7" borderId="3" xfId="59" applyNumberFormat="1" applyFont="1" applyFill="1" applyBorder="1" applyAlignment="1">
      <alignment horizontal="center"/>
    </xf>
    <xf numFmtId="43" fontId="63" fillId="7" borderId="4" xfId="60" applyFont="1" applyFill="1" applyBorder="1" applyAlignment="1">
      <alignment horizontal="center"/>
    </xf>
    <xf numFmtId="49" fontId="63" fillId="0" borderId="0" xfId="59" applyNumberFormat="1" applyFont="1" applyBorder="1" applyAlignment="1">
      <alignment horizontal="left"/>
    </xf>
    <xf numFmtId="0" fontId="76" fillId="6" borderId="3" xfId="59" applyNumberFormat="1" applyFont="1" applyFill="1" applyBorder="1" applyAlignment="1">
      <alignment horizontal="center"/>
    </xf>
    <xf numFmtId="44" fontId="62" fillId="6" borderId="2" xfId="61" applyNumberFormat="1" applyFont="1" applyFill="1" applyBorder="1"/>
    <xf numFmtId="7" fontId="62" fillId="6" borderId="4" xfId="61" applyNumberFormat="1" applyFont="1" applyFill="1" applyBorder="1"/>
    <xf numFmtId="167" fontId="4" fillId="0" borderId="0" xfId="59" applyNumberFormat="1" applyBorder="1"/>
    <xf numFmtId="43" fontId="0" fillId="0" borderId="0" xfId="60" applyFont="1" applyBorder="1"/>
    <xf numFmtId="0" fontId="67" fillId="0" borderId="8" xfId="59" applyNumberFormat="1" applyFont="1" applyBorder="1"/>
    <xf numFmtId="0" fontId="67" fillId="0" borderId="1" xfId="59" applyNumberFormat="1" applyFont="1" applyBorder="1" applyAlignment="1">
      <alignment horizontal="center"/>
    </xf>
    <xf numFmtId="0" fontId="67" fillId="0" borderId="1" xfId="59" applyNumberFormat="1" applyFont="1" applyBorder="1"/>
    <xf numFmtId="0" fontId="67" fillId="0" borderId="7" xfId="59" applyNumberFormat="1" applyFont="1" applyBorder="1"/>
    <xf numFmtId="0" fontId="4" fillId="0" borderId="0" xfId="59" applyNumberFormat="1" applyAlignment="1">
      <alignment horizontal="center"/>
    </xf>
    <xf numFmtId="39" fontId="77" fillId="0" borderId="0" xfId="59" applyNumberFormat="1" applyFont="1"/>
    <xf numFmtId="43" fontId="77" fillId="0" borderId="0" xfId="60" applyFont="1" applyBorder="1"/>
    <xf numFmtId="43" fontId="4" fillId="0" borderId="0" xfId="59" applyNumberFormat="1"/>
    <xf numFmtId="167" fontId="4" fillId="0" borderId="0" xfId="59" applyNumberFormat="1"/>
    <xf numFmtId="49" fontId="62" fillId="6" borderId="3" xfId="59" applyNumberFormat="1" applyFont="1" applyFill="1" applyBorder="1" applyAlignment="1">
      <alignment horizontal="center"/>
    </xf>
    <xf numFmtId="49" fontId="62" fillId="6" borderId="2" xfId="59" applyNumberFormat="1" applyFont="1" applyFill="1" applyBorder="1" applyAlignment="1">
      <alignment horizontal="center"/>
    </xf>
    <xf numFmtId="49" fontId="62" fillId="6" borderId="4" xfId="59" applyNumberFormat="1" applyFont="1" applyFill="1" applyBorder="1" applyAlignment="1">
      <alignment horizontal="center"/>
    </xf>
    <xf numFmtId="171" fontId="46" fillId="0" borderId="6" xfId="60" applyNumberFormat="1" applyFont="1" applyBorder="1"/>
    <xf numFmtId="43" fontId="62" fillId="6" borderId="2" xfId="60" applyFont="1" applyFill="1" applyBorder="1"/>
    <xf numFmtId="171" fontId="62" fillId="6" borderId="4" xfId="61" applyNumberFormat="1" applyFont="1" applyFill="1" applyBorder="1"/>
    <xf numFmtId="171" fontId="78" fillId="0" borderId="0" xfId="60" applyNumberFormat="1" applyFont="1" applyBorder="1"/>
    <xf numFmtId="43" fontId="62" fillId="6" borderId="4" xfId="60" applyFont="1" applyFill="1" applyBorder="1"/>
    <xf numFmtId="0" fontId="65" fillId="7" borderId="3" xfId="59" applyNumberFormat="1" applyFont="1" applyFill="1" applyBorder="1" applyAlignment="1">
      <alignment horizontal="center"/>
    </xf>
    <xf numFmtId="0" fontId="65" fillId="7" borderId="2" xfId="59" applyNumberFormat="1" applyFont="1" applyFill="1" applyBorder="1"/>
    <xf numFmtId="170" fontId="65" fillId="7" borderId="4" xfId="59" applyNumberFormat="1" applyFont="1" applyFill="1" applyBorder="1"/>
    <xf numFmtId="0" fontId="65" fillId="0" borderId="0" xfId="59" applyNumberFormat="1" applyFont="1" applyBorder="1"/>
    <xf numFmtId="167" fontId="67" fillId="0" borderId="0" xfId="59" applyNumberFormat="1" applyFont="1" applyBorder="1"/>
    <xf numFmtId="167" fontId="67" fillId="0" borderId="1" xfId="59" applyNumberFormat="1" applyFont="1" applyBorder="1"/>
    <xf numFmtId="44" fontId="4" fillId="0" borderId="0" xfId="59" applyNumberFormat="1"/>
    <xf numFmtId="172" fontId="4" fillId="0" borderId="0" xfId="59" applyNumberFormat="1"/>
    <xf numFmtId="43" fontId="77" fillId="0" borderId="0" xfId="60" applyFont="1"/>
    <xf numFmtId="49" fontId="46" fillId="0" borderId="0" xfId="0" applyNumberFormat="1" applyFont="1"/>
    <xf numFmtId="39" fontId="46" fillId="0" borderId="0" xfId="0" applyNumberFormat="1" applyFont="1"/>
    <xf numFmtId="49" fontId="47" fillId="0" borderId="0" xfId="0" applyNumberFormat="1" applyFont="1"/>
    <xf numFmtId="39" fontId="46" fillId="0" borderId="1" xfId="0" applyNumberFormat="1" applyFont="1" applyBorder="1"/>
    <xf numFmtId="7" fontId="0" fillId="0" borderId="0" xfId="1" applyNumberFormat="1" applyFont="1"/>
    <xf numFmtId="49" fontId="47" fillId="0" borderId="10" xfId="0" applyNumberFormat="1" applyFont="1" applyBorder="1"/>
    <xf numFmtId="49" fontId="46" fillId="0" borderId="5" xfId="0" applyNumberFormat="1" applyFont="1" applyBorder="1"/>
    <xf numFmtId="169" fontId="46" fillId="0" borderId="0" xfId="0" applyNumberFormat="1" applyFont="1" applyBorder="1"/>
    <xf numFmtId="39" fontId="46" fillId="0" borderId="6" xfId="0" applyNumberFormat="1" applyFont="1" applyBorder="1"/>
    <xf numFmtId="39" fontId="46" fillId="0" borderId="7" xfId="0" applyNumberFormat="1" applyFont="1" applyBorder="1"/>
    <xf numFmtId="49" fontId="47" fillId="0" borderId="5" xfId="0" applyNumberFormat="1" applyFont="1" applyBorder="1"/>
    <xf numFmtId="49" fontId="47" fillId="0" borderId="0" xfId="0" applyNumberFormat="1" applyFont="1" applyBorder="1"/>
    <xf numFmtId="39" fontId="47" fillId="0" borderId="6" xfId="0" applyNumberFormat="1" applyFont="1" applyBorder="1"/>
    <xf numFmtId="169" fontId="46" fillId="0" borderId="0" xfId="0" applyNumberFormat="1" applyFont="1" applyBorder="1" applyAlignment="1">
      <alignment horizontal="center"/>
    </xf>
    <xf numFmtId="167" fontId="3" fillId="0" borderId="0" xfId="59" applyNumberFormat="1" applyFont="1" applyBorder="1"/>
    <xf numFmtId="43" fontId="42" fillId="0" borderId="0" xfId="60" applyFont="1" applyBorder="1"/>
    <xf numFmtId="164" fontId="3" fillId="0" borderId="0" xfId="59" applyNumberFormat="1" applyFont="1" applyBorder="1"/>
    <xf numFmtId="169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46" fillId="0" borderId="8" xfId="0" applyNumberFormat="1" applyFont="1" applyBorder="1"/>
    <xf numFmtId="169" fontId="46" fillId="0" borderId="1" xfId="0" applyNumberFormat="1" applyFont="1" applyBorder="1" applyAlignment="1">
      <alignment horizontal="center"/>
    </xf>
    <xf numFmtId="49" fontId="46" fillId="0" borderId="1" xfId="0" applyNumberFormat="1" applyFont="1" applyBorder="1"/>
    <xf numFmtId="0" fontId="3" fillId="0" borderId="0" xfId="62" applyAlignment="1">
      <alignment horizontal="center"/>
    </xf>
    <xf numFmtId="49" fontId="47" fillId="0" borderId="0" xfId="62" applyNumberFormat="1" applyFont="1"/>
    <xf numFmtId="0" fontId="3" fillId="0" borderId="0" xfId="62"/>
    <xf numFmtId="39" fontId="46" fillId="0" borderId="0" xfId="62" applyNumberFormat="1" applyFont="1" applyBorder="1"/>
    <xf numFmtId="39" fontId="46" fillId="0" borderId="1" xfId="62" applyNumberFormat="1" applyFont="1" applyBorder="1"/>
    <xf numFmtId="39" fontId="46" fillId="0" borderId="9" xfId="62" applyNumberFormat="1" applyFont="1" applyBorder="1"/>
    <xf numFmtId="0" fontId="47" fillId="0" borderId="0" xfId="62" applyFont="1"/>
    <xf numFmtId="0" fontId="47" fillId="0" borderId="0" xfId="62" applyNumberFormat="1" applyFont="1"/>
    <xf numFmtId="0" fontId="3" fillId="0" borderId="0" xfId="62" applyNumberFormat="1"/>
    <xf numFmtId="49" fontId="80" fillId="6" borderId="2" xfId="62" applyNumberFormat="1" applyFont="1" applyFill="1" applyBorder="1" applyAlignment="1">
      <alignment horizontal="center"/>
    </xf>
    <xf numFmtId="49" fontId="80" fillId="6" borderId="4" xfId="62" applyNumberFormat="1" applyFont="1" applyFill="1" applyBorder="1" applyAlignment="1">
      <alignment horizontal="center"/>
    </xf>
    <xf numFmtId="49" fontId="80" fillId="6" borderId="3" xfId="62" applyNumberFormat="1" applyFont="1" applyFill="1" applyBorder="1" applyAlignment="1">
      <alignment horizontal="center"/>
    </xf>
    <xf numFmtId="49" fontId="47" fillId="0" borderId="5" xfId="62" applyNumberFormat="1" applyFont="1" applyBorder="1"/>
    <xf numFmtId="49" fontId="47" fillId="0" borderId="0" xfId="62" applyNumberFormat="1" applyFont="1" applyBorder="1"/>
    <xf numFmtId="39" fontId="46" fillId="0" borderId="6" xfId="62" applyNumberFormat="1" applyFont="1" applyBorder="1"/>
    <xf numFmtId="39" fontId="46" fillId="0" borderId="7" xfId="62" applyNumberFormat="1" applyFont="1" applyBorder="1"/>
    <xf numFmtId="0" fontId="47" fillId="0" borderId="5" xfId="62" applyNumberFormat="1" applyFont="1" applyBorder="1"/>
    <xf numFmtId="39" fontId="46" fillId="0" borderId="15" xfId="62" applyNumberFormat="1" applyFont="1" applyBorder="1"/>
    <xf numFmtId="39" fontId="47" fillId="0" borderId="2" xfId="62" applyNumberFormat="1" applyFont="1" applyBorder="1"/>
    <xf numFmtId="39" fontId="47" fillId="0" borderId="4" xfId="62" applyNumberFormat="1" applyFont="1" applyBorder="1"/>
    <xf numFmtId="49" fontId="47" fillId="0" borderId="3" xfId="62" applyNumberFormat="1" applyFont="1" applyBorder="1"/>
    <xf numFmtId="49" fontId="47" fillId="0" borderId="2" xfId="62" applyNumberFormat="1" applyFont="1" applyBorder="1"/>
    <xf numFmtId="49" fontId="62" fillId="0" borderId="3" xfId="62" applyNumberFormat="1" applyFont="1" applyBorder="1"/>
    <xf numFmtId="49" fontId="62" fillId="0" borderId="2" xfId="62" applyNumberFormat="1" applyFont="1" applyBorder="1"/>
    <xf numFmtId="39" fontId="62" fillId="0" borderId="2" xfId="62" applyNumberFormat="1" applyFont="1" applyBorder="1"/>
    <xf numFmtId="39" fontId="62" fillId="0" borderId="4" xfId="62" applyNumberFormat="1" applyFont="1" applyBorder="1"/>
    <xf numFmtId="49" fontId="62" fillId="14" borderId="16" xfId="62" applyNumberFormat="1" applyFont="1" applyFill="1" applyBorder="1"/>
    <xf numFmtId="39" fontId="62" fillId="14" borderId="16" xfId="62" applyNumberFormat="1" applyFont="1" applyFill="1" applyBorder="1"/>
    <xf numFmtId="43" fontId="3" fillId="0" borderId="0" xfId="1" applyFont="1"/>
    <xf numFmtId="49" fontId="47" fillId="7" borderId="3" xfId="62" applyNumberFormat="1" applyFont="1" applyFill="1" applyBorder="1" applyAlignment="1">
      <alignment horizontal="center"/>
    </xf>
    <xf numFmtId="49" fontId="47" fillId="7" borderId="2" xfId="62" applyNumberFormat="1" applyFont="1" applyFill="1" applyBorder="1" applyAlignment="1">
      <alignment horizontal="center"/>
    </xf>
    <xf numFmtId="49" fontId="47" fillId="7" borderId="4" xfId="62" applyNumberFormat="1" applyFont="1" applyFill="1" applyBorder="1" applyAlignment="1">
      <alignment horizontal="center"/>
    </xf>
    <xf numFmtId="49" fontId="62" fillId="14" borderId="17" xfId="62" applyNumberFormat="1" applyFont="1" applyFill="1" applyBorder="1"/>
    <xf numFmtId="39" fontId="62" fillId="14" borderId="18" xfId="62" applyNumberFormat="1" applyFont="1" applyFill="1" applyBorder="1"/>
    <xf numFmtId="49" fontId="62" fillId="14" borderId="3" xfId="62" applyNumberFormat="1" applyFont="1" applyFill="1" applyBorder="1"/>
    <xf numFmtId="49" fontId="62" fillId="14" borderId="2" xfId="62" applyNumberFormat="1" applyFont="1" applyFill="1" applyBorder="1"/>
    <xf numFmtId="39" fontId="62" fillId="14" borderId="2" xfId="62" applyNumberFormat="1" applyFont="1" applyFill="1" applyBorder="1"/>
    <xf numFmtId="39" fontId="62" fillId="14" borderId="4" xfId="62" applyNumberFormat="1" applyFont="1" applyFill="1" applyBorder="1"/>
    <xf numFmtId="0" fontId="47" fillId="0" borderId="0" xfId="62" applyNumberFormat="1" applyFont="1" applyBorder="1"/>
    <xf numFmtId="0" fontId="3" fillId="0" borderId="0" xfId="62" applyNumberFormat="1" applyBorder="1"/>
    <xf numFmtId="0" fontId="3" fillId="0" borderId="6" xfId="62" applyNumberFormat="1" applyBorder="1"/>
    <xf numFmtId="0" fontId="47" fillId="0" borderId="8" xfId="62" applyNumberFormat="1" applyFont="1" applyBorder="1"/>
    <xf numFmtId="0" fontId="47" fillId="0" borderId="1" xfId="62" applyNumberFormat="1" applyFont="1" applyBorder="1"/>
    <xf numFmtId="0" fontId="3" fillId="0" borderId="1" xfId="62" applyNumberFormat="1" applyBorder="1"/>
    <xf numFmtId="0" fontId="3" fillId="0" borderId="7" xfId="62" applyNumberFormat="1" applyBorder="1"/>
    <xf numFmtId="0" fontId="2" fillId="0" borderId="0" xfId="62" applyFont="1"/>
    <xf numFmtId="168" fontId="2" fillId="0" borderId="0" xfId="62" applyNumberFormat="1" applyFont="1"/>
    <xf numFmtId="39" fontId="46" fillId="0" borderId="15" xfId="0" applyNumberFormat="1" applyFont="1" applyBorder="1"/>
    <xf numFmtId="49" fontId="47" fillId="0" borderId="8" xfId="0" applyNumberFormat="1" applyFont="1" applyBorder="1"/>
    <xf numFmtId="43" fontId="45" fillId="4" borderId="2" xfId="1" applyFont="1" applyFill="1" applyBorder="1"/>
    <xf numFmtId="43" fontId="45" fillId="4" borderId="4" xfId="1" applyFont="1" applyFill="1" applyBorder="1"/>
    <xf numFmtId="39" fontId="46" fillId="0" borderId="2" xfId="0" applyNumberFormat="1" applyFont="1" applyBorder="1"/>
    <xf numFmtId="39" fontId="46" fillId="0" borderId="4" xfId="0" applyNumberFormat="1" applyFont="1" applyBorder="1"/>
    <xf numFmtId="4" fontId="2" fillId="0" borderId="0" xfId="56" applyNumberFormat="1" applyFont="1"/>
    <xf numFmtId="49" fontId="47" fillId="0" borderId="0" xfId="63" applyNumberFormat="1" applyFont="1"/>
    <xf numFmtId="49" fontId="2" fillId="0" borderId="0" xfId="63" applyNumberFormat="1" applyBorder="1" applyAlignment="1">
      <alignment horizontal="centerContinuous"/>
    </xf>
    <xf numFmtId="0" fontId="2" fillId="0" borderId="0" xfId="63"/>
    <xf numFmtId="0" fontId="2" fillId="0" borderId="0" xfId="63" applyAlignment="1">
      <alignment horizontal="center"/>
    </xf>
    <xf numFmtId="39" fontId="46" fillId="0" borderId="0" xfId="63" applyNumberFormat="1" applyFont="1" applyBorder="1"/>
    <xf numFmtId="0" fontId="47" fillId="0" borderId="0" xfId="63" applyNumberFormat="1" applyFont="1"/>
    <xf numFmtId="0" fontId="2" fillId="0" borderId="0" xfId="63" applyNumberFormat="1"/>
    <xf numFmtId="49" fontId="62" fillId="7" borderId="3" xfId="63" applyNumberFormat="1" applyFont="1" applyFill="1" applyBorder="1" applyAlignment="1">
      <alignment horizontal="center"/>
    </xf>
    <xf numFmtId="49" fontId="62" fillId="7" borderId="2" xfId="63" applyNumberFormat="1" applyFont="1" applyFill="1" applyBorder="1" applyAlignment="1">
      <alignment horizontal="center"/>
    </xf>
    <xf numFmtId="49" fontId="62" fillId="7" borderId="4" xfId="63" applyNumberFormat="1" applyFont="1" applyFill="1" applyBorder="1" applyAlignment="1">
      <alignment horizontal="center"/>
    </xf>
    <xf numFmtId="49" fontId="62" fillId="0" borderId="3" xfId="63" applyNumberFormat="1" applyFont="1" applyBorder="1"/>
    <xf numFmtId="49" fontId="62" fillId="0" borderId="2" xfId="63" applyNumberFormat="1" applyFont="1" applyBorder="1"/>
    <xf numFmtId="39" fontId="62" fillId="0" borderId="2" xfId="63" applyNumberFormat="1" applyFont="1" applyBorder="1"/>
    <xf numFmtId="39" fontId="62" fillId="0" borderId="4" xfId="63" applyNumberFormat="1" applyFont="1" applyBorder="1"/>
    <xf numFmtId="49" fontId="62" fillId="0" borderId="19" xfId="63" applyNumberFormat="1" applyFont="1" applyBorder="1"/>
    <xf numFmtId="49" fontId="62" fillId="0" borderId="20" xfId="63" applyNumberFormat="1" applyFont="1" applyBorder="1"/>
    <xf numFmtId="39" fontId="62" fillId="0" borderId="20" xfId="63" applyNumberFormat="1" applyFont="1" applyBorder="1"/>
    <xf numFmtId="39" fontId="62" fillId="0" borderId="21" xfId="63" applyNumberFormat="1" applyFont="1" applyBorder="1"/>
    <xf numFmtId="49" fontId="47" fillId="0" borderId="5" xfId="63" applyNumberFormat="1" applyFont="1" applyBorder="1"/>
    <xf numFmtId="49" fontId="47" fillId="0" borderId="0" xfId="63" applyNumberFormat="1" applyFont="1" applyBorder="1"/>
    <xf numFmtId="39" fontId="46" fillId="0" borderId="6" xfId="63" applyNumberFormat="1" applyFont="1" applyBorder="1"/>
    <xf numFmtId="39" fontId="46" fillId="0" borderId="7" xfId="63" applyNumberFormat="1" applyFont="1" applyBorder="1"/>
    <xf numFmtId="0" fontId="47" fillId="0" borderId="5" xfId="63" applyNumberFormat="1" applyFont="1" applyBorder="1"/>
    <xf numFmtId="0" fontId="47" fillId="0" borderId="0" xfId="63" applyNumberFormat="1" applyFont="1" applyBorder="1"/>
    <xf numFmtId="0" fontId="2" fillId="0" borderId="0" xfId="63" applyNumberFormat="1" applyBorder="1"/>
    <xf numFmtId="0" fontId="2" fillId="0" borderId="6" xfId="63" applyNumberFormat="1" applyBorder="1"/>
    <xf numFmtId="0" fontId="47" fillId="0" borderId="8" xfId="63" applyNumberFormat="1" applyFont="1" applyBorder="1"/>
    <xf numFmtId="0" fontId="47" fillId="0" borderId="1" xfId="63" applyNumberFormat="1" applyFont="1" applyBorder="1"/>
    <xf numFmtId="0" fontId="2" fillId="0" borderId="1" xfId="63" applyNumberFormat="1" applyBorder="1"/>
    <xf numFmtId="0" fontId="2" fillId="0" borderId="7" xfId="63" applyNumberFormat="1" applyBorder="1"/>
    <xf numFmtId="49" fontId="47" fillId="0" borderId="8" xfId="63" applyNumberFormat="1" applyFont="1" applyBorder="1"/>
    <xf numFmtId="49" fontId="47" fillId="0" borderId="1" xfId="63" applyNumberFormat="1" applyFont="1" applyBorder="1"/>
    <xf numFmtId="49" fontId="62" fillId="7" borderId="3" xfId="0" applyNumberFormat="1" applyFont="1" applyFill="1" applyBorder="1"/>
    <xf numFmtId="49" fontId="62" fillId="7" borderId="2" xfId="0" applyNumberFormat="1" applyFont="1" applyFill="1" applyBorder="1"/>
    <xf numFmtId="39" fontId="62" fillId="7" borderId="4" xfId="0" applyNumberFormat="1" applyFont="1" applyFill="1" applyBorder="1"/>
    <xf numFmtId="49" fontId="62" fillId="7" borderId="2" xfId="0" applyNumberFormat="1" applyFont="1" applyFill="1" applyBorder="1" applyAlignment="1">
      <alignment horizontal="center"/>
    </xf>
    <xf numFmtId="49" fontId="62" fillId="7" borderId="3" xfId="0" applyNumberFormat="1" applyFont="1" applyFill="1" applyBorder="1" applyAlignment="1">
      <alignment horizontal="center"/>
    </xf>
    <xf numFmtId="49" fontId="62" fillId="7" borderId="4" xfId="0" applyNumberFormat="1" applyFont="1" applyFill="1" applyBorder="1" applyAlignment="1">
      <alignment horizontal="center"/>
    </xf>
    <xf numFmtId="43" fontId="46" fillId="0" borderId="7" xfId="60" applyFont="1" applyBorder="1"/>
    <xf numFmtId="0" fontId="3" fillId="0" borderId="0" xfId="62" applyBorder="1"/>
    <xf numFmtId="172" fontId="79" fillId="0" borderId="0" xfId="60" applyNumberFormat="1" applyFont="1" applyBorder="1"/>
    <xf numFmtId="172" fontId="1" fillId="0" borderId="0" xfId="59" applyNumberFormat="1" applyFont="1" applyBorder="1"/>
    <xf numFmtId="49" fontId="68" fillId="6" borderId="3" xfId="0" applyNumberFormat="1" applyFont="1" applyFill="1" applyBorder="1" applyAlignment="1">
      <alignment horizontal="center"/>
    </xf>
    <xf numFmtId="49" fontId="68" fillId="6" borderId="2" xfId="0" applyNumberFormat="1" applyFont="1" applyFill="1" applyBorder="1" applyAlignment="1">
      <alignment horizontal="center"/>
    </xf>
    <xf numFmtId="49" fontId="68" fillId="6" borderId="4" xfId="0" applyNumberFormat="1" applyFont="1" applyFill="1" applyBorder="1" applyAlignment="1">
      <alignment horizontal="center"/>
    </xf>
    <xf numFmtId="49" fontId="62" fillId="0" borderId="5" xfId="62" applyNumberFormat="1" applyFont="1" applyBorder="1"/>
    <xf numFmtId="49" fontId="62" fillId="0" borderId="0" xfId="62" applyNumberFormat="1" applyFont="1" applyBorder="1"/>
    <xf numFmtId="39" fontId="62" fillId="0" borderId="0" xfId="62" applyNumberFormat="1" applyFont="1" applyBorder="1"/>
    <xf numFmtId="49" fontId="47" fillId="0" borderId="8" xfId="62" applyNumberFormat="1" applyFont="1" applyBorder="1"/>
    <xf numFmtId="49" fontId="47" fillId="0" borderId="1" xfId="62" applyNumberFormat="1" applyFont="1" applyBorder="1"/>
    <xf numFmtId="43" fontId="5" fillId="0" borderId="0" xfId="1" applyFont="1"/>
    <xf numFmtId="43" fontId="5" fillId="0" borderId="0" xfId="56" applyNumberFormat="1"/>
    <xf numFmtId="49" fontId="47" fillId="0" borderId="9" xfId="0" applyNumberFormat="1" applyFont="1" applyBorder="1"/>
    <xf numFmtId="39" fontId="47" fillId="0" borderId="15" xfId="0" applyNumberFormat="1" applyFont="1" applyBorder="1"/>
    <xf numFmtId="39" fontId="47" fillId="0" borderId="4" xfId="0" applyNumberFormat="1" applyFont="1" applyBorder="1"/>
    <xf numFmtId="169" fontId="47" fillId="0" borderId="9" xfId="0" applyNumberFormat="1" applyFont="1" applyBorder="1" applyAlignment="1">
      <alignment horizontal="center"/>
    </xf>
    <xf numFmtId="49" fontId="47" fillId="0" borderId="3" xfId="0" applyNumberFormat="1" applyFont="1" applyBorder="1"/>
    <xf numFmtId="169" fontId="47" fillId="0" borderId="2" xfId="0" applyNumberFormat="1" applyFont="1" applyBorder="1" applyAlignment="1">
      <alignment horizontal="center"/>
    </xf>
    <xf numFmtId="49" fontId="47" fillId="0" borderId="2" xfId="0" applyNumberFormat="1" applyFont="1" applyBorder="1"/>
    <xf numFmtId="0" fontId="5" fillId="0" borderId="10" xfId="56" applyBorder="1" applyAlignment="1">
      <alignment horizontal="center" vertical="center" wrapText="1"/>
    </xf>
    <xf numFmtId="0" fontId="5" fillId="0" borderId="9" xfId="56" applyBorder="1" applyAlignment="1">
      <alignment horizontal="center" vertical="center" wrapText="1"/>
    </xf>
    <xf numFmtId="0" fontId="5" fillId="0" borderId="15" xfId="56" applyBorder="1" applyAlignment="1">
      <alignment horizontal="center" vertical="center" wrapText="1"/>
    </xf>
    <xf numFmtId="0" fontId="5" fillId="0" borderId="5" xfId="56" applyBorder="1" applyAlignment="1">
      <alignment horizontal="center" vertical="center" wrapText="1"/>
    </xf>
    <xf numFmtId="0" fontId="5" fillId="0" borderId="0" xfId="56" applyBorder="1" applyAlignment="1">
      <alignment horizontal="center" vertical="center" wrapText="1"/>
    </xf>
    <xf numFmtId="0" fontId="5" fillId="0" borderId="6" xfId="56" applyBorder="1" applyAlignment="1">
      <alignment horizontal="center" vertical="center" wrapText="1"/>
    </xf>
    <xf numFmtId="0" fontId="75" fillId="12" borderId="0" xfId="56" applyFont="1" applyFill="1" applyAlignment="1">
      <alignment horizontal="center" vertical="center" wrapText="1"/>
    </xf>
    <xf numFmtId="0" fontId="58" fillId="4" borderId="3" xfId="0" applyNumberFormat="1" applyFont="1" applyFill="1" applyBorder="1" applyAlignment="1">
      <alignment horizontal="center"/>
    </xf>
    <xf numFmtId="0" fontId="58" fillId="4" borderId="2" xfId="0" applyNumberFormat="1" applyFont="1" applyFill="1" applyBorder="1" applyAlignment="1">
      <alignment horizontal="center"/>
    </xf>
    <xf numFmtId="0" fontId="58" fillId="4" borderId="4" xfId="0" applyNumberFormat="1" applyFont="1" applyFill="1" applyBorder="1" applyAlignment="1">
      <alignment horizontal="center"/>
    </xf>
    <xf numFmtId="43" fontId="58" fillId="4" borderId="3" xfId="1" applyFont="1" applyFill="1" applyBorder="1" applyAlignment="1">
      <alignment horizontal="left"/>
    </xf>
    <xf numFmtId="43" fontId="58" fillId="4" borderId="2" xfId="1" applyFont="1" applyFill="1" applyBorder="1" applyAlignment="1">
      <alignment horizontal="left"/>
    </xf>
    <xf numFmtId="43" fontId="58" fillId="4" borderId="4" xfId="1" applyFont="1" applyFill="1" applyBorder="1" applyAlignment="1">
      <alignment horizontal="left"/>
    </xf>
    <xf numFmtId="165" fontId="50" fillId="2" borderId="3" xfId="12" applyFont="1" applyFill="1" applyBorder="1" applyAlignment="1">
      <alignment horizontal="center"/>
    </xf>
    <xf numFmtId="165" fontId="50" fillId="2" borderId="2" xfId="12" applyFont="1" applyFill="1" applyBorder="1" applyAlignment="1">
      <alignment horizontal="center"/>
    </xf>
    <xf numFmtId="165" fontId="50" fillId="2" borderId="4" xfId="12" applyFont="1" applyFill="1" applyBorder="1" applyAlignment="1">
      <alignment horizontal="center"/>
    </xf>
  </cellXfs>
  <cellStyles count="64">
    <cellStyle name="Millares" xfId="1" builtinId="3"/>
    <cellStyle name="Millares [0] 2" xfId="57"/>
    <cellStyle name="Millares 10" xfId="24"/>
    <cellStyle name="Millares 11" xfId="29"/>
    <cellStyle name="Millares 12" xfId="41"/>
    <cellStyle name="Millares 13" xfId="45"/>
    <cellStyle name="Millares 13 2" xfId="54"/>
    <cellStyle name="Millares 14" xfId="60"/>
    <cellStyle name="Millares 2" xfId="3"/>
    <cellStyle name="Millares 3" xfId="5"/>
    <cellStyle name="Millares 4" xfId="9"/>
    <cellStyle name="Millares 5" xfId="11"/>
    <cellStyle name="Millares 6" xfId="13"/>
    <cellStyle name="Millares 7" xfId="18"/>
    <cellStyle name="Millares 8" xfId="20"/>
    <cellStyle name="Millares 9" xfId="22"/>
    <cellStyle name="Moneda 2" xfId="14"/>
    <cellStyle name="Moneda 3" xfId="15"/>
    <cellStyle name="Moneda 4" xfId="16"/>
    <cellStyle name="Moneda 5" xfId="61"/>
    <cellStyle name="Normal" xfId="0" builtinId="0"/>
    <cellStyle name="Normal 10" xfId="19"/>
    <cellStyle name="Normal 11" xfId="21"/>
    <cellStyle name="Normal 12" xfId="23"/>
    <cellStyle name="Normal 13" xfId="25"/>
    <cellStyle name="Normal 14" xfId="26"/>
    <cellStyle name="Normal 15" xfId="27"/>
    <cellStyle name="Normal 16" xfId="28"/>
    <cellStyle name="Normal 17" xfId="30"/>
    <cellStyle name="Normal 18" xfId="31"/>
    <cellStyle name="Normal 19" xfId="32"/>
    <cellStyle name="Normal 2" xfId="2"/>
    <cellStyle name="Normal 20" xfId="33"/>
    <cellStyle name="Normal 21" xfId="34"/>
    <cellStyle name="Normal 22" xfId="35"/>
    <cellStyle name="Normal 23" xfId="36"/>
    <cellStyle name="Normal 24" xfId="37"/>
    <cellStyle name="Normal 25" xfId="38"/>
    <cellStyle name="Normal 26" xfId="39"/>
    <cellStyle name="Normal 27" xfId="40"/>
    <cellStyle name="Normal 28" xfId="42"/>
    <cellStyle name="Normal 29" xfId="43"/>
    <cellStyle name="Normal 3" xfId="4"/>
    <cellStyle name="Normal 30" xfId="44"/>
    <cellStyle name="Normal 30 2" xfId="53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5"/>
    <cellStyle name="Normal 39" xfId="56"/>
    <cellStyle name="Normal 4" xfId="6"/>
    <cellStyle name="Normal 40" xfId="59"/>
    <cellStyle name="Normal 41" xfId="62"/>
    <cellStyle name="Normal 42" xfId="63"/>
    <cellStyle name="Normal 5" xfId="7"/>
    <cellStyle name="Normal 6" xfId="8"/>
    <cellStyle name="Normal 7" xfId="10"/>
    <cellStyle name="Normal 8" xfId="12"/>
    <cellStyle name="Normal 9" xfId="17"/>
    <cellStyle name="Porcentaje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CUOTAS E ITEMS FACTURADAS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FACTURADO VS RECAUDADO'!$A$3:$A$5</c:f>
              <c:strCache>
                <c:ptCount val="3"/>
                <c:pt idx="0">
                  <c:v>CUOTAS E ITEMS FACTURADOS</c:v>
                </c:pt>
                <c:pt idx="1">
                  <c:v>CUOTAS E ITEMS RECAUDADAS</c:v>
                </c:pt>
                <c:pt idx="2">
                  <c:v>SALDO DEL MES</c:v>
                </c:pt>
              </c:strCache>
            </c:strRef>
          </c:cat>
          <c:val>
            <c:numRef>
              <c:f>'3. FACTURADO VS RECAUDADO'!$B$3:$B$5</c:f>
              <c:numCache>
                <c:formatCode>"₡"#,##0.00_);\("₡"#,##0.00\)</c:formatCode>
                <c:ptCount val="3"/>
                <c:pt idx="0" formatCode="#,##0.00">
                  <c:v>13187399.960000001</c:v>
                </c:pt>
                <c:pt idx="1">
                  <c:v>10699575.939999999</c:v>
                </c:pt>
                <c:pt idx="2" formatCode="#,##0.00">
                  <c:v>2487824.0200000014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720640"/>
        <c:axId val="59403648"/>
      </c:barChart>
      <c:catAx>
        <c:axId val="60720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9403648"/>
        <c:crosses val="autoZero"/>
        <c:auto val="1"/>
        <c:lblAlgn val="ctr"/>
        <c:lblOffset val="100"/>
        <c:noMultiLvlLbl val="0"/>
      </c:catAx>
      <c:valAx>
        <c:axId val="59403648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6072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CUOTAS EXTRAORDINARIAS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FACTURADO VS RECAUDADO'!$A$7:$A$9</c:f>
              <c:strCache>
                <c:ptCount val="3"/>
                <c:pt idx="0">
                  <c:v>CUOTAS EXTRAORDINARIAS FACTURADAS</c:v>
                </c:pt>
                <c:pt idx="1">
                  <c:v>CUOTAS EXTRORDINARIAS RECAUDADAS</c:v>
                </c:pt>
                <c:pt idx="2">
                  <c:v>SALDO DEL MES</c:v>
                </c:pt>
              </c:strCache>
            </c:strRef>
          </c:cat>
          <c:val>
            <c:numRef>
              <c:f>'3. FACTURADO VS RECAUDADO'!$B$7:$B$9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21664"/>
        <c:axId val="59404800"/>
      </c:barChart>
      <c:catAx>
        <c:axId val="6072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9404800"/>
        <c:crosses val="autoZero"/>
        <c:auto val="1"/>
        <c:lblAlgn val="ctr"/>
        <c:lblOffset val="100"/>
        <c:noMultiLvlLbl val="0"/>
      </c:catAx>
      <c:valAx>
        <c:axId val="5940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072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9</xdr:row>
      <xdr:rowOff>149225</xdr:rowOff>
    </xdr:from>
    <xdr:to>
      <xdr:col>5</xdr:col>
      <xdr:colOff>234950</xdr:colOff>
      <xdr:row>23</xdr:row>
      <xdr:rowOff>127000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24</xdr:row>
      <xdr:rowOff>104775</xdr:rowOff>
    </xdr:from>
    <xdr:to>
      <xdr:col>5</xdr:col>
      <xdr:colOff>254000</xdr:colOff>
      <xdr:row>39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7</xdr:row>
      <xdr:rowOff>123825</xdr:rowOff>
    </xdr:from>
    <xdr:to>
      <xdr:col>6</xdr:col>
      <xdr:colOff>866775</xdr:colOff>
      <xdr:row>7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533525"/>
          <a:ext cx="76771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57150</xdr:colOff>
      <xdr:row>88</xdr:row>
      <xdr:rowOff>123825</xdr:rowOff>
    </xdr:from>
    <xdr:to>
      <xdr:col>6</xdr:col>
      <xdr:colOff>866775</xdr:colOff>
      <xdr:row>88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76550" y="5381625"/>
          <a:ext cx="76771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76200</xdr:colOff>
      <xdr:row>86</xdr:row>
      <xdr:rowOff>114300</xdr:rowOff>
    </xdr:from>
    <xdr:to>
      <xdr:col>6</xdr:col>
      <xdr:colOff>866775</xdr:colOff>
      <xdr:row>86</xdr:row>
      <xdr:rowOff>133350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2895600" y="5029200"/>
          <a:ext cx="76581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333374</xdr:colOff>
      <xdr:row>118</xdr:row>
      <xdr:rowOff>104776</xdr:rowOff>
    </xdr:from>
    <xdr:to>
      <xdr:col>6</xdr:col>
      <xdr:colOff>676274</xdr:colOff>
      <xdr:row>118</xdr:row>
      <xdr:rowOff>123826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2905124" y="17745076"/>
          <a:ext cx="63627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323850</xdr:colOff>
      <xdr:row>116</xdr:row>
      <xdr:rowOff>85725</xdr:rowOff>
    </xdr:from>
    <xdr:to>
      <xdr:col>6</xdr:col>
      <xdr:colOff>666750</xdr:colOff>
      <xdr:row>116</xdr:row>
      <xdr:rowOff>104775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895600" y="17364075"/>
          <a:ext cx="63627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126</xdr:row>
      <xdr:rowOff>95250</xdr:rowOff>
    </xdr:from>
    <xdr:to>
      <xdr:col>6</xdr:col>
      <xdr:colOff>552449</xdr:colOff>
      <xdr:row>126</xdr:row>
      <xdr:rowOff>104775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2686050" y="20678775"/>
          <a:ext cx="6457949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67677</xdr:colOff>
      <xdr:row>83</xdr:row>
      <xdr:rowOff>94749</xdr:rowOff>
    </xdr:from>
    <xdr:to>
      <xdr:col>7</xdr:col>
      <xdr:colOff>242135</xdr:colOff>
      <xdr:row>83</xdr:row>
      <xdr:rowOff>113799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2915151" y="21290381"/>
          <a:ext cx="7403431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6" ySplit="1" topLeftCell="J30" activePane="bottomRight" state="frozenSplit"/>
      <selection pane="topRight" activeCell="G1" sqref="G1"/>
      <selection pane="bottomLeft" activeCell="A2" sqref="A2"/>
      <selection pane="bottomRight" activeCell="O30" sqref="O30"/>
    </sheetView>
  </sheetViews>
  <sheetFormatPr baseColWidth="10" defaultRowHeight="15" x14ac:dyDescent="0.25"/>
  <cols>
    <col min="1" max="5" width="3" style="273" customWidth="1"/>
    <col min="6" max="6" width="30.5703125" style="273" customWidth="1"/>
    <col min="7" max="8" width="10.85546875" style="274" bestFit="1" customWidth="1"/>
    <col min="9" max="9" width="14" style="274" customWidth="1"/>
    <col min="10" max="10" width="10.85546875" style="274" bestFit="1" customWidth="1"/>
    <col min="11" max="11" width="11.42578125" style="274" customWidth="1"/>
    <col min="12" max="12" width="11.5703125" style="274" customWidth="1"/>
    <col min="13" max="13" width="10.85546875" style="274" customWidth="1"/>
    <col min="14" max="14" width="12.42578125" style="359" customWidth="1"/>
    <col min="15" max="15" width="12.140625" style="268" bestFit="1" customWidth="1"/>
    <col min="16" max="16" width="17.5703125" style="268" customWidth="1"/>
    <col min="17" max="16384" width="11.42578125" style="268"/>
  </cols>
  <sheetData>
    <row r="1" spans="1:16" s="266" customFormat="1" ht="15.75" thickBot="1" x14ac:dyDescent="0.3">
      <c r="A1" s="295"/>
      <c r="B1" s="296"/>
      <c r="C1" s="296"/>
      <c r="D1" s="296"/>
      <c r="E1" s="296"/>
      <c r="F1" s="296"/>
      <c r="G1" s="296" t="s">
        <v>436</v>
      </c>
      <c r="H1" s="296" t="s">
        <v>437</v>
      </c>
      <c r="I1" s="296" t="s">
        <v>438</v>
      </c>
      <c r="J1" s="296" t="s">
        <v>439</v>
      </c>
      <c r="K1" s="296" t="s">
        <v>440</v>
      </c>
      <c r="L1" s="296" t="s">
        <v>441</v>
      </c>
      <c r="M1" s="296" t="s">
        <v>442</v>
      </c>
      <c r="N1" s="297" t="s">
        <v>904</v>
      </c>
    </row>
    <row r="2" spans="1:16" x14ac:dyDescent="0.25">
      <c r="A2" s="278" t="s">
        <v>470</v>
      </c>
      <c r="B2" s="279"/>
      <c r="C2" s="279"/>
      <c r="D2" s="279"/>
      <c r="E2" s="279"/>
      <c r="F2" s="279"/>
      <c r="G2" s="269"/>
      <c r="H2" s="269"/>
      <c r="I2" s="269"/>
      <c r="J2" s="269"/>
      <c r="K2" s="269"/>
      <c r="L2" s="269"/>
      <c r="M2" s="269"/>
      <c r="N2" s="280"/>
    </row>
    <row r="3" spans="1:16" hidden="1" x14ac:dyDescent="0.25">
      <c r="A3" s="278"/>
      <c r="B3" s="279" t="s">
        <v>0</v>
      </c>
      <c r="C3" s="279"/>
      <c r="D3" s="279"/>
      <c r="E3" s="279"/>
      <c r="F3" s="279"/>
      <c r="G3" s="269"/>
      <c r="H3" s="269"/>
      <c r="I3" s="269"/>
      <c r="J3" s="269"/>
      <c r="K3" s="269"/>
      <c r="L3" s="269"/>
      <c r="M3" s="269"/>
      <c r="N3" s="280"/>
    </row>
    <row r="4" spans="1:16" hidden="1" x14ac:dyDescent="0.25">
      <c r="A4" s="278"/>
      <c r="B4" s="279"/>
      <c r="C4" s="279" t="s">
        <v>1</v>
      </c>
      <c r="D4" s="279"/>
      <c r="E4" s="279"/>
      <c r="F4" s="279"/>
      <c r="G4" s="269"/>
      <c r="H4" s="269"/>
      <c r="I4" s="269"/>
      <c r="J4" s="269"/>
      <c r="K4" s="269"/>
      <c r="L4" s="269"/>
      <c r="M4" s="269"/>
      <c r="N4" s="280"/>
    </row>
    <row r="5" spans="1:16" x14ac:dyDescent="0.25">
      <c r="A5" s="278"/>
      <c r="B5" s="279"/>
      <c r="C5" s="279"/>
      <c r="D5" s="279" t="s">
        <v>443</v>
      </c>
      <c r="E5" s="279"/>
      <c r="F5" s="279"/>
      <c r="G5" s="269"/>
      <c r="H5" s="269"/>
      <c r="I5" s="269"/>
      <c r="J5" s="269"/>
      <c r="K5" s="269"/>
      <c r="L5" s="269"/>
      <c r="M5" s="269"/>
      <c r="N5" s="280"/>
    </row>
    <row r="6" spans="1:16" x14ac:dyDescent="0.25">
      <c r="A6" s="278"/>
      <c r="B6" s="279"/>
      <c r="C6" s="279"/>
      <c r="D6" s="279"/>
      <c r="E6" s="279" t="s">
        <v>444</v>
      </c>
      <c r="F6" s="279"/>
      <c r="G6" s="269"/>
      <c r="H6" s="269"/>
      <c r="I6" s="269"/>
      <c r="J6" s="269"/>
      <c r="K6" s="269"/>
      <c r="L6" s="269"/>
      <c r="M6" s="269"/>
      <c r="N6" s="280"/>
    </row>
    <row r="7" spans="1:16" x14ac:dyDescent="0.25">
      <c r="A7" s="278"/>
      <c r="B7" s="279"/>
      <c r="C7" s="279"/>
      <c r="D7" s="279"/>
      <c r="E7" s="279"/>
      <c r="F7" s="279" t="s">
        <v>445</v>
      </c>
      <c r="G7" s="269">
        <v>23648912.57</v>
      </c>
      <c r="H7" s="269">
        <v>24989532.670000002</v>
      </c>
      <c r="I7" s="269">
        <v>23431859.559999999</v>
      </c>
      <c r="J7" s="269">
        <v>24673168.710000001</v>
      </c>
      <c r="K7" s="269">
        <v>24037929.710000001</v>
      </c>
      <c r="L7" s="269">
        <v>23182790.25</v>
      </c>
      <c r="M7" s="269">
        <v>22362965.68</v>
      </c>
      <c r="N7" s="280">
        <v>24422044.620000001</v>
      </c>
    </row>
    <row r="8" spans="1:16" ht="15.75" thickBot="1" x14ac:dyDescent="0.3">
      <c r="A8" s="278"/>
      <c r="B8" s="279"/>
      <c r="C8" s="279"/>
      <c r="D8" s="279"/>
      <c r="E8" s="279"/>
      <c r="F8" s="279" t="s">
        <v>446</v>
      </c>
      <c r="G8" s="269">
        <v>591692.69999999995</v>
      </c>
      <c r="H8" s="269">
        <v>718336.7</v>
      </c>
      <c r="I8" s="269">
        <v>872590.72</v>
      </c>
      <c r="J8" s="269">
        <v>490800.94</v>
      </c>
      <c r="K8" s="269">
        <v>624298.42000000004</v>
      </c>
      <c r="L8" s="269">
        <v>366696.6</v>
      </c>
      <c r="M8" s="269">
        <v>265571.58</v>
      </c>
      <c r="N8" s="280">
        <v>397561.61</v>
      </c>
    </row>
    <row r="9" spans="1:16" ht="15.75" thickBot="1" x14ac:dyDescent="0.3">
      <c r="A9" s="288"/>
      <c r="B9" s="289"/>
      <c r="C9" s="289"/>
      <c r="D9" s="289"/>
      <c r="E9" s="289" t="s">
        <v>447</v>
      </c>
      <c r="F9" s="289"/>
      <c r="G9" s="290">
        <f t="shared" ref="G9:M9" si="0">ROUND(SUM(G6:G8),5)</f>
        <v>24240605.27</v>
      </c>
      <c r="H9" s="290">
        <f t="shared" si="0"/>
        <v>25707869.370000001</v>
      </c>
      <c r="I9" s="290">
        <f t="shared" si="0"/>
        <v>24304450.280000001</v>
      </c>
      <c r="J9" s="290">
        <f t="shared" si="0"/>
        <v>25163969.649999999</v>
      </c>
      <c r="K9" s="290">
        <f t="shared" si="0"/>
        <v>24662228.129999999</v>
      </c>
      <c r="L9" s="290">
        <f t="shared" si="0"/>
        <v>23549486.850000001</v>
      </c>
      <c r="M9" s="290">
        <f t="shared" si="0"/>
        <v>22628537.260000002</v>
      </c>
      <c r="N9" s="291">
        <f t="shared" ref="N9" si="1">ROUND(SUM(N6:N8),5)</f>
        <v>24819606.23</v>
      </c>
    </row>
    <row r="10" spans="1:16" ht="30" hidden="1" customHeight="1" thickBot="1" x14ac:dyDescent="0.3">
      <c r="A10" s="278"/>
      <c r="B10" s="279"/>
      <c r="C10" s="279"/>
      <c r="D10" s="279" t="s">
        <v>448</v>
      </c>
      <c r="E10" s="279"/>
      <c r="F10" s="279"/>
      <c r="G10" s="270">
        <f t="shared" ref="G10:M10" si="2">ROUND(G5+G9,5)</f>
        <v>24240605.27</v>
      </c>
      <c r="H10" s="270">
        <f t="shared" si="2"/>
        <v>25707869.370000001</v>
      </c>
      <c r="I10" s="270">
        <f t="shared" si="2"/>
        <v>24304450.280000001</v>
      </c>
      <c r="J10" s="270">
        <f t="shared" si="2"/>
        <v>25163969.649999999</v>
      </c>
      <c r="K10" s="270">
        <f t="shared" si="2"/>
        <v>24662228.129999999</v>
      </c>
      <c r="L10" s="270">
        <f t="shared" si="2"/>
        <v>23549486.850000001</v>
      </c>
      <c r="M10" s="270">
        <f t="shared" si="2"/>
        <v>22628537.260000002</v>
      </c>
      <c r="N10" s="281">
        <f t="shared" ref="N10" si="3">ROUND(N5+N9,5)</f>
        <v>24819606.23</v>
      </c>
    </row>
    <row r="11" spans="1:16" ht="30" hidden="1" customHeight="1" x14ac:dyDescent="0.25">
      <c r="A11" s="278"/>
      <c r="B11" s="279"/>
      <c r="C11" s="279" t="s">
        <v>69</v>
      </c>
      <c r="D11" s="279"/>
      <c r="E11" s="279"/>
      <c r="F11" s="279"/>
      <c r="G11" s="269">
        <f t="shared" ref="G11:M11" si="4">ROUND(G4+G10,5)</f>
        <v>24240605.27</v>
      </c>
      <c r="H11" s="269">
        <f t="shared" si="4"/>
        <v>25707869.370000001</v>
      </c>
      <c r="I11" s="269">
        <f t="shared" si="4"/>
        <v>24304450.280000001</v>
      </c>
      <c r="J11" s="269">
        <f t="shared" si="4"/>
        <v>25163969.649999999</v>
      </c>
      <c r="K11" s="269">
        <f t="shared" si="4"/>
        <v>24662228.129999999</v>
      </c>
      <c r="L11" s="269">
        <f t="shared" si="4"/>
        <v>23549486.850000001</v>
      </c>
      <c r="M11" s="269">
        <f t="shared" si="4"/>
        <v>22628537.260000002</v>
      </c>
      <c r="N11" s="280">
        <f t="shared" ref="N11" si="5">ROUND(N4+N10,5)</f>
        <v>24819606.23</v>
      </c>
    </row>
    <row r="12" spans="1:16" ht="30" hidden="1" customHeight="1" x14ac:dyDescent="0.25">
      <c r="A12" s="278"/>
      <c r="B12" s="279"/>
      <c r="C12" s="279" t="s">
        <v>70</v>
      </c>
      <c r="D12" s="279"/>
      <c r="E12" s="279"/>
      <c r="F12" s="279"/>
      <c r="G12" s="269"/>
      <c r="H12" s="269"/>
      <c r="I12" s="269"/>
      <c r="J12" s="269"/>
      <c r="K12" s="269"/>
      <c r="L12" s="269"/>
      <c r="M12" s="269"/>
      <c r="N12" s="280"/>
    </row>
    <row r="13" spans="1:16" x14ac:dyDescent="0.25">
      <c r="A13" s="278"/>
      <c r="B13" s="279"/>
      <c r="C13" s="279"/>
      <c r="D13" s="279" t="s">
        <v>449</v>
      </c>
      <c r="E13" s="279"/>
      <c r="F13" s="279"/>
      <c r="G13" s="269"/>
      <c r="H13" s="269"/>
      <c r="I13" s="269"/>
      <c r="J13" s="269"/>
      <c r="K13" s="269"/>
      <c r="L13" s="269"/>
      <c r="M13" s="269"/>
      <c r="N13" s="280"/>
    </row>
    <row r="14" spans="1:16" x14ac:dyDescent="0.25">
      <c r="A14" s="278"/>
      <c r="B14" s="279"/>
      <c r="C14" s="279"/>
      <c r="D14" s="279"/>
      <c r="E14" s="279" t="s">
        <v>450</v>
      </c>
      <c r="F14" s="279"/>
      <c r="G14" s="269">
        <v>3005625.13</v>
      </c>
      <c r="H14" s="269">
        <v>2819805.28</v>
      </c>
      <c r="I14" s="269">
        <v>5584509.71</v>
      </c>
      <c r="J14" s="269">
        <v>5550913.9400000004</v>
      </c>
      <c r="K14" s="269">
        <v>7840671.8600000003</v>
      </c>
      <c r="L14" s="269">
        <v>6680316.1299999999</v>
      </c>
      <c r="M14" s="269">
        <v>6946839.3099999996</v>
      </c>
      <c r="N14" s="280">
        <v>7992939.7199999997</v>
      </c>
      <c r="P14" s="268" t="s">
        <v>8</v>
      </c>
    </row>
    <row r="15" spans="1:16" x14ac:dyDescent="0.25">
      <c r="A15" s="278"/>
      <c r="B15" s="279"/>
      <c r="C15" s="279"/>
      <c r="D15" s="279"/>
      <c r="E15" s="279" t="s">
        <v>451</v>
      </c>
      <c r="F15" s="279"/>
      <c r="G15" s="269">
        <v>280149</v>
      </c>
      <c r="H15" s="269">
        <v>280149</v>
      </c>
      <c r="I15" s="269">
        <v>280149</v>
      </c>
      <c r="J15" s="269">
        <v>138835</v>
      </c>
      <c r="K15" s="269">
        <v>138835</v>
      </c>
      <c r="L15" s="269">
        <v>138835</v>
      </c>
      <c r="M15" s="269">
        <v>138835</v>
      </c>
      <c r="N15" s="280">
        <v>0</v>
      </c>
    </row>
    <row r="16" spans="1:16" ht="15.75" thickBot="1" x14ac:dyDescent="0.3">
      <c r="A16" s="278"/>
      <c r="B16" s="279"/>
      <c r="C16" s="279"/>
      <c r="D16" s="279"/>
      <c r="E16" s="279" t="s">
        <v>452</v>
      </c>
      <c r="F16" s="279"/>
      <c r="G16" s="269">
        <f>78732.76+43224.54</f>
        <v>121957.29999999999</v>
      </c>
      <c r="H16" s="269">
        <v>91122.17</v>
      </c>
      <c r="I16" s="269">
        <v>54993.34</v>
      </c>
      <c r="J16" s="269">
        <v>42566.89</v>
      </c>
      <c r="K16" s="269">
        <v>42566.89</v>
      </c>
      <c r="L16" s="269">
        <v>259219.55</v>
      </c>
      <c r="M16" s="269">
        <v>259219.42</v>
      </c>
      <c r="N16" s="280">
        <v>218976.81</v>
      </c>
    </row>
    <row r="17" spans="1:15" ht="15.75" thickBot="1" x14ac:dyDescent="0.3">
      <c r="A17" s="288"/>
      <c r="B17" s="289"/>
      <c r="C17" s="289"/>
      <c r="D17" s="289" t="s">
        <v>453</v>
      </c>
      <c r="E17" s="289"/>
      <c r="F17" s="289"/>
      <c r="G17" s="290">
        <f t="shared" ref="G17:N17" si="6">ROUND(SUM(G13:G16),5)</f>
        <v>3407731.43</v>
      </c>
      <c r="H17" s="290">
        <f t="shared" si="6"/>
        <v>3191076.45</v>
      </c>
      <c r="I17" s="290">
        <f t="shared" si="6"/>
        <v>5919652.0499999998</v>
      </c>
      <c r="J17" s="290">
        <f t="shared" si="6"/>
        <v>5732315.8300000001</v>
      </c>
      <c r="K17" s="290">
        <f t="shared" si="6"/>
        <v>8022073.75</v>
      </c>
      <c r="L17" s="290">
        <f t="shared" si="6"/>
        <v>7078370.6799999997</v>
      </c>
      <c r="M17" s="290">
        <f t="shared" si="6"/>
        <v>7344893.7300000004</v>
      </c>
      <c r="N17" s="291">
        <f t="shared" si="6"/>
        <v>8211916.5300000003</v>
      </c>
      <c r="O17" s="312" t="s">
        <v>8</v>
      </c>
    </row>
    <row r="18" spans="1:15" ht="30" hidden="1" customHeight="1" x14ac:dyDescent="0.25">
      <c r="A18" s="278"/>
      <c r="B18" s="279"/>
      <c r="C18" s="279" t="s">
        <v>2</v>
      </c>
      <c r="D18" s="279"/>
      <c r="E18" s="279"/>
      <c r="F18" s="279"/>
      <c r="G18" s="269">
        <f t="shared" ref="G18:N18" si="7">ROUND(G12+G17,5)</f>
        <v>3407731.43</v>
      </c>
      <c r="H18" s="269">
        <f t="shared" si="7"/>
        <v>3191076.45</v>
      </c>
      <c r="I18" s="269">
        <f t="shared" si="7"/>
        <v>5919652.0499999998</v>
      </c>
      <c r="J18" s="269">
        <f t="shared" si="7"/>
        <v>5732315.8300000001</v>
      </c>
      <c r="K18" s="269">
        <f t="shared" si="7"/>
        <v>8022073.75</v>
      </c>
      <c r="L18" s="269">
        <f t="shared" si="7"/>
        <v>7078370.6799999997</v>
      </c>
      <c r="M18" s="269">
        <f t="shared" si="7"/>
        <v>7344893.7300000004</v>
      </c>
      <c r="N18" s="280">
        <f t="shared" si="7"/>
        <v>8211916.5300000003</v>
      </c>
    </row>
    <row r="19" spans="1:15" ht="30" hidden="1" customHeight="1" x14ac:dyDescent="0.25">
      <c r="A19" s="278"/>
      <c r="B19" s="279"/>
      <c r="C19" s="279" t="s">
        <v>454</v>
      </c>
      <c r="D19" s="279"/>
      <c r="E19" s="279"/>
      <c r="F19" s="279"/>
      <c r="G19" s="269"/>
      <c r="H19" s="269"/>
      <c r="I19" s="269"/>
      <c r="J19" s="269"/>
      <c r="K19" s="269"/>
      <c r="L19" s="269"/>
      <c r="M19" s="269"/>
      <c r="N19" s="280"/>
    </row>
    <row r="20" spans="1:15" ht="21" customHeight="1" x14ac:dyDescent="0.25">
      <c r="A20" s="278"/>
      <c r="B20" s="279"/>
      <c r="C20" s="279"/>
      <c r="D20" s="279" t="s">
        <v>455</v>
      </c>
      <c r="E20" s="279"/>
      <c r="F20" s="279"/>
      <c r="G20" s="269">
        <v>0</v>
      </c>
      <c r="H20" s="269">
        <v>0</v>
      </c>
      <c r="I20" s="269">
        <v>55000</v>
      </c>
      <c r="J20" s="269">
        <v>95000</v>
      </c>
      <c r="K20" s="269">
        <v>95000</v>
      </c>
      <c r="L20" s="269">
        <v>95000</v>
      </c>
      <c r="M20" s="269">
        <v>155500</v>
      </c>
      <c r="N20" s="280">
        <v>155500</v>
      </c>
      <c r="O20" s="311" t="s">
        <v>8</v>
      </c>
    </row>
    <row r="21" spans="1:15" ht="15.75" thickBot="1" x14ac:dyDescent="0.3">
      <c r="A21" s="278"/>
      <c r="B21" s="279"/>
      <c r="C21" s="279"/>
      <c r="D21" s="279" t="s">
        <v>456</v>
      </c>
      <c r="E21" s="279"/>
      <c r="F21" s="279"/>
      <c r="G21" s="269">
        <v>157056.66</v>
      </c>
      <c r="H21" s="269">
        <v>147047.22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80">
        <v>0</v>
      </c>
      <c r="O21" s="312" t="s">
        <v>8</v>
      </c>
    </row>
    <row r="22" spans="1:15" ht="15.75" thickBot="1" x14ac:dyDescent="0.3">
      <c r="A22" s="288"/>
      <c r="B22" s="289"/>
      <c r="C22" s="289" t="s">
        <v>457</v>
      </c>
      <c r="D22" s="289"/>
      <c r="E22" s="289"/>
      <c r="F22" s="289"/>
      <c r="G22" s="290">
        <f t="shared" ref="G22:M22" si="8">ROUND(SUM(G19:G21),5)</f>
        <v>157056.66</v>
      </c>
      <c r="H22" s="290">
        <f t="shared" si="8"/>
        <v>147047.22</v>
      </c>
      <c r="I22" s="290">
        <f t="shared" si="8"/>
        <v>55000</v>
      </c>
      <c r="J22" s="290">
        <f t="shared" si="8"/>
        <v>95000</v>
      </c>
      <c r="K22" s="290">
        <f t="shared" si="8"/>
        <v>95000</v>
      </c>
      <c r="L22" s="290">
        <f t="shared" si="8"/>
        <v>95000</v>
      </c>
      <c r="M22" s="290">
        <f t="shared" si="8"/>
        <v>155500</v>
      </c>
      <c r="N22" s="291">
        <f t="shared" ref="N22" si="9">ROUND(SUM(N19:N21),5)</f>
        <v>155500</v>
      </c>
    </row>
    <row r="23" spans="1:15" ht="30" hidden="1" customHeight="1" thickBot="1" x14ac:dyDescent="0.3">
      <c r="A23" s="288"/>
      <c r="B23" s="289" t="s">
        <v>71</v>
      </c>
      <c r="C23" s="289"/>
      <c r="D23" s="289"/>
      <c r="E23" s="289"/>
      <c r="F23" s="289"/>
      <c r="G23" s="290">
        <f t="shared" ref="G23:N23" si="10">ROUND(G3+G11+G18+G22,5)</f>
        <v>27805393.359999999</v>
      </c>
      <c r="H23" s="290">
        <f t="shared" si="10"/>
        <v>29045993.039999999</v>
      </c>
      <c r="I23" s="290">
        <f t="shared" si="10"/>
        <v>30279102.329999998</v>
      </c>
      <c r="J23" s="290">
        <f t="shared" si="10"/>
        <v>30991285.48</v>
      </c>
      <c r="K23" s="290">
        <f t="shared" si="10"/>
        <v>32779301.879999999</v>
      </c>
      <c r="L23" s="290">
        <f t="shared" si="10"/>
        <v>30722857.530000001</v>
      </c>
      <c r="M23" s="290">
        <f t="shared" si="10"/>
        <v>30128930.989999998</v>
      </c>
      <c r="N23" s="291">
        <f t="shared" si="10"/>
        <v>33187022.760000002</v>
      </c>
    </row>
    <row r="24" spans="1:15" s="272" customFormat="1" ht="30" customHeight="1" thickBot="1" x14ac:dyDescent="0.25">
      <c r="A24" s="298" t="s">
        <v>471</v>
      </c>
      <c r="B24" s="292"/>
      <c r="C24" s="292"/>
      <c r="D24" s="292"/>
      <c r="E24" s="292"/>
      <c r="F24" s="292"/>
      <c r="G24" s="293">
        <f t="shared" ref="G24:N24" si="11">ROUND(G2+G23,5)</f>
        <v>27805393.359999999</v>
      </c>
      <c r="H24" s="293">
        <f t="shared" si="11"/>
        <v>29045993.039999999</v>
      </c>
      <c r="I24" s="293">
        <f t="shared" si="11"/>
        <v>30279102.329999998</v>
      </c>
      <c r="J24" s="293">
        <f t="shared" si="11"/>
        <v>30991285.48</v>
      </c>
      <c r="K24" s="293">
        <f t="shared" si="11"/>
        <v>32779301.879999999</v>
      </c>
      <c r="L24" s="293">
        <f t="shared" si="11"/>
        <v>30722857.530000001</v>
      </c>
      <c r="M24" s="293">
        <f t="shared" si="11"/>
        <v>30128930.989999998</v>
      </c>
      <c r="N24" s="299">
        <f t="shared" si="11"/>
        <v>33187022.760000002</v>
      </c>
    </row>
    <row r="25" spans="1:15" ht="31.5" customHeight="1" thickTop="1" x14ac:dyDescent="0.25">
      <c r="A25" s="278" t="s">
        <v>472</v>
      </c>
      <c r="B25" s="279"/>
      <c r="C25" s="279"/>
      <c r="D25" s="279"/>
      <c r="E25" s="279"/>
      <c r="F25" s="279"/>
      <c r="G25" s="269"/>
      <c r="H25" s="269"/>
      <c r="I25" s="269"/>
      <c r="J25" s="269"/>
      <c r="K25" s="269"/>
      <c r="L25" s="269"/>
      <c r="M25" s="269"/>
      <c r="N25" s="280"/>
    </row>
    <row r="26" spans="1:15" x14ac:dyDescent="0.25">
      <c r="A26" s="278"/>
      <c r="B26" s="279" t="s">
        <v>473</v>
      </c>
      <c r="C26" s="279"/>
      <c r="D26" s="279"/>
      <c r="E26" s="279"/>
      <c r="F26" s="279"/>
      <c r="G26" s="269"/>
      <c r="H26" s="269"/>
      <c r="I26" s="269"/>
      <c r="J26" s="269"/>
      <c r="K26" s="269"/>
      <c r="L26" s="269"/>
      <c r="M26" s="269"/>
      <c r="N26" s="280"/>
    </row>
    <row r="27" spans="1:15" x14ac:dyDescent="0.25">
      <c r="A27" s="278"/>
      <c r="B27" s="279"/>
      <c r="C27" s="279" t="s">
        <v>458</v>
      </c>
      <c r="D27" s="279"/>
      <c r="E27" s="279"/>
      <c r="F27" s="279"/>
      <c r="G27" s="269"/>
      <c r="H27" s="269"/>
      <c r="I27" s="269"/>
      <c r="J27" s="269"/>
      <c r="K27" s="269"/>
      <c r="L27" s="269"/>
      <c r="M27" s="269"/>
      <c r="N27" s="280"/>
    </row>
    <row r="28" spans="1:15" x14ac:dyDescent="0.25">
      <c r="A28" s="278"/>
      <c r="B28" s="279"/>
      <c r="C28" s="279"/>
      <c r="D28" s="279" t="s">
        <v>474</v>
      </c>
      <c r="E28" s="279"/>
      <c r="F28" s="279"/>
      <c r="G28" s="269"/>
      <c r="H28" s="269"/>
      <c r="I28" s="269"/>
      <c r="J28" s="269"/>
      <c r="K28" s="269"/>
      <c r="L28" s="269"/>
      <c r="M28" s="269"/>
      <c r="N28" s="280"/>
    </row>
    <row r="29" spans="1:15" ht="15.75" thickBot="1" x14ac:dyDescent="0.3">
      <c r="A29" s="278"/>
      <c r="B29" s="279"/>
      <c r="C29" s="279"/>
      <c r="D29" s="279" t="s">
        <v>459</v>
      </c>
      <c r="E29" s="304"/>
      <c r="F29" s="279"/>
      <c r="G29" s="270">
        <v>200</v>
      </c>
      <c r="H29" s="270">
        <v>2200</v>
      </c>
      <c r="I29" s="270">
        <v>1438600</v>
      </c>
      <c r="J29" s="270">
        <v>765500</v>
      </c>
      <c r="K29" s="270">
        <v>754135</v>
      </c>
      <c r="L29" s="270">
        <v>666500</v>
      </c>
      <c r="M29" s="270">
        <v>1000</v>
      </c>
      <c r="N29" s="281">
        <v>1000</v>
      </c>
    </row>
    <row r="30" spans="1:15" ht="15.75" thickBot="1" x14ac:dyDescent="0.3">
      <c r="A30" s="288"/>
      <c r="B30" s="289"/>
      <c r="C30" s="289"/>
      <c r="D30" s="289" t="s">
        <v>460</v>
      </c>
      <c r="E30" s="289"/>
      <c r="F30" s="289"/>
      <c r="G30" s="290">
        <f t="shared" ref="G30:M30" si="12">ROUND(SUM(G28:G29),5)</f>
        <v>200</v>
      </c>
      <c r="H30" s="290">
        <f t="shared" si="12"/>
        <v>2200</v>
      </c>
      <c r="I30" s="290">
        <f t="shared" si="12"/>
        <v>1438600</v>
      </c>
      <c r="J30" s="290">
        <f t="shared" si="12"/>
        <v>765500</v>
      </c>
      <c r="K30" s="290">
        <f t="shared" si="12"/>
        <v>754135</v>
      </c>
      <c r="L30" s="290">
        <f t="shared" si="12"/>
        <v>666500</v>
      </c>
      <c r="M30" s="290">
        <f t="shared" si="12"/>
        <v>1000</v>
      </c>
      <c r="N30" s="291">
        <f t="shared" ref="N30" si="13">ROUND(SUM(N28:N29),5)</f>
        <v>1000</v>
      </c>
    </row>
    <row r="31" spans="1:15" ht="30" customHeight="1" x14ac:dyDescent="0.25">
      <c r="A31" s="278"/>
      <c r="B31" s="279"/>
      <c r="C31" s="279"/>
      <c r="D31" s="279" t="s">
        <v>461</v>
      </c>
      <c r="E31" s="279"/>
      <c r="F31" s="279"/>
      <c r="G31" s="269"/>
      <c r="H31" s="269"/>
      <c r="I31" s="269"/>
      <c r="J31" s="269"/>
      <c r="K31" s="269"/>
      <c r="L31" s="269"/>
      <c r="M31" s="269"/>
      <c r="N31" s="280"/>
    </row>
    <row r="32" spans="1:15" x14ac:dyDescent="0.25">
      <c r="A32" s="278"/>
      <c r="B32" s="279"/>
      <c r="C32" s="279"/>
      <c r="D32" s="279"/>
      <c r="E32" s="279" t="s">
        <v>480</v>
      </c>
      <c r="F32" s="279"/>
      <c r="G32" s="269">
        <v>0</v>
      </c>
      <c r="H32" s="269">
        <v>0</v>
      </c>
      <c r="I32" s="269">
        <v>0</v>
      </c>
      <c r="J32" s="269">
        <v>424600</v>
      </c>
      <c r="K32" s="269">
        <v>499600</v>
      </c>
      <c r="L32" s="269">
        <v>299600</v>
      </c>
      <c r="M32" s="269">
        <v>99600</v>
      </c>
      <c r="N32" s="280">
        <v>299600</v>
      </c>
    </row>
    <row r="33" spans="1:14" ht="15.75" thickBot="1" x14ac:dyDescent="0.3">
      <c r="A33" s="278"/>
      <c r="B33" s="279"/>
      <c r="C33" s="279"/>
      <c r="D33" s="279"/>
      <c r="E33" s="279" t="s">
        <v>481</v>
      </c>
      <c r="F33" s="279"/>
      <c r="G33" s="269">
        <v>1421783.2</v>
      </c>
      <c r="H33" s="269">
        <v>1389896.3</v>
      </c>
      <c r="I33" s="269">
        <v>1458433.9</v>
      </c>
      <c r="J33" s="269">
        <v>2212896.9900000002</v>
      </c>
      <c r="K33" s="269">
        <v>1037559.31</v>
      </c>
      <c r="L33" s="269">
        <v>1127277.9099999999</v>
      </c>
      <c r="M33" s="269">
        <v>2355268.2200000002</v>
      </c>
      <c r="N33" s="280">
        <f>-'2. COBROS'!F116-'2. COBROS'!F113</f>
        <v>1757965.8599999999</v>
      </c>
    </row>
    <row r="34" spans="1:14" ht="15.75" thickBot="1" x14ac:dyDescent="0.3">
      <c r="A34" s="288"/>
      <c r="B34" s="289"/>
      <c r="C34" s="289"/>
      <c r="D34" s="289" t="s">
        <v>462</v>
      </c>
      <c r="E34" s="289"/>
      <c r="F34" s="289"/>
      <c r="G34" s="290">
        <f>SUM(G32:G33)</f>
        <v>1421783.2</v>
      </c>
      <c r="H34" s="290">
        <f t="shared" ref="H34:K34" si="14">SUM(H32:H33)</f>
        <v>1389896.3</v>
      </c>
      <c r="I34" s="290">
        <f t="shared" si="14"/>
        <v>1458433.9</v>
      </c>
      <c r="J34" s="290">
        <f t="shared" si="14"/>
        <v>2637496.9900000002</v>
      </c>
      <c r="K34" s="290">
        <f t="shared" si="14"/>
        <v>1537159.31</v>
      </c>
      <c r="L34" s="290">
        <f>+L32+L33</f>
        <v>1426877.91</v>
      </c>
      <c r="M34" s="290">
        <f>+M32+M33</f>
        <v>2454868.2200000002</v>
      </c>
      <c r="N34" s="291">
        <f>+N32+N33</f>
        <v>2057565.8599999999</v>
      </c>
    </row>
    <row r="35" spans="1:14" ht="30" hidden="1" customHeight="1" thickBot="1" x14ac:dyDescent="0.3">
      <c r="A35" s="288"/>
      <c r="B35" s="289"/>
      <c r="C35" s="289" t="s">
        <v>463</v>
      </c>
      <c r="D35" s="289"/>
      <c r="E35" s="289"/>
      <c r="F35" s="289"/>
      <c r="G35" s="290">
        <f t="shared" ref="G35:M35" si="15">ROUND(G27+G30+G34,5)</f>
        <v>1421983.2</v>
      </c>
      <c r="H35" s="290">
        <f t="shared" si="15"/>
        <v>1392096.3</v>
      </c>
      <c r="I35" s="290">
        <f t="shared" si="15"/>
        <v>2897033.9</v>
      </c>
      <c r="J35" s="290">
        <f t="shared" si="15"/>
        <v>3402996.99</v>
      </c>
      <c r="K35" s="290">
        <f t="shared" si="15"/>
        <v>2291294.31</v>
      </c>
      <c r="L35" s="290">
        <f t="shared" si="15"/>
        <v>2093377.91</v>
      </c>
      <c r="M35" s="290">
        <f t="shared" si="15"/>
        <v>2455868.2200000002</v>
      </c>
      <c r="N35" s="291">
        <f t="shared" ref="N35" si="16">ROUND(N27+N30+N34,5)</f>
        <v>2058565.86</v>
      </c>
    </row>
    <row r="36" spans="1:14" ht="30" customHeight="1" thickBot="1" x14ac:dyDescent="0.3">
      <c r="A36" s="288"/>
      <c r="B36" s="289" t="s">
        <v>475</v>
      </c>
      <c r="C36" s="289"/>
      <c r="D36" s="289"/>
      <c r="E36" s="289"/>
      <c r="F36" s="289"/>
      <c r="G36" s="290">
        <f>+G30+G34</f>
        <v>1421983.2</v>
      </c>
      <c r="H36" s="290">
        <f t="shared" ref="H36:M36" si="17">+H30+H34</f>
        <v>1392096.3</v>
      </c>
      <c r="I36" s="290">
        <f t="shared" si="17"/>
        <v>2897033.9</v>
      </c>
      <c r="J36" s="290">
        <f t="shared" si="17"/>
        <v>3402996.99</v>
      </c>
      <c r="K36" s="290">
        <f t="shared" si="17"/>
        <v>2291294.31</v>
      </c>
      <c r="L36" s="290">
        <f t="shared" si="17"/>
        <v>2093377.91</v>
      </c>
      <c r="M36" s="290">
        <f t="shared" si="17"/>
        <v>2455868.2200000002</v>
      </c>
      <c r="N36" s="291">
        <f t="shared" ref="N36" si="18">+N30+N34</f>
        <v>2058565.8599999999</v>
      </c>
    </row>
    <row r="37" spans="1:14" ht="30" customHeight="1" x14ac:dyDescent="0.25">
      <c r="A37" s="278"/>
      <c r="B37" s="279" t="s">
        <v>476</v>
      </c>
      <c r="C37" s="279"/>
      <c r="D37" s="279"/>
      <c r="E37" s="279"/>
      <c r="F37" s="279"/>
      <c r="G37" s="269"/>
      <c r="H37" s="269"/>
      <c r="I37" s="269"/>
      <c r="J37" s="269"/>
      <c r="K37" s="269"/>
      <c r="L37" s="269"/>
      <c r="M37" s="269"/>
      <c r="N37" s="280"/>
    </row>
    <row r="38" spans="1:14" x14ac:dyDescent="0.25">
      <c r="A38" s="278"/>
      <c r="B38" s="279"/>
      <c r="C38" s="279" t="s">
        <v>477</v>
      </c>
      <c r="D38" s="279"/>
      <c r="E38" s="279"/>
      <c r="F38" s="279"/>
      <c r="G38" s="269">
        <v>26394195.710000001</v>
      </c>
      <c r="H38" s="269">
        <f>+G40</f>
        <v>26383410.16</v>
      </c>
      <c r="I38" s="269">
        <f t="shared" ref="I38:L38" si="19">+H40</f>
        <v>27653896.740000002</v>
      </c>
      <c r="J38" s="269">
        <f t="shared" si="19"/>
        <v>27382068.430000003</v>
      </c>
      <c r="K38" s="269">
        <f t="shared" si="19"/>
        <v>27588288.490000002</v>
      </c>
      <c r="L38" s="269">
        <f t="shared" si="19"/>
        <v>30488007.57</v>
      </c>
      <c r="M38" s="269">
        <f>+L40-87357.26</f>
        <v>28542122.359999999</v>
      </c>
      <c r="N38" s="280">
        <f>+M40</f>
        <v>27673062.77</v>
      </c>
    </row>
    <row r="39" spans="1:14" ht="15.75" thickBot="1" x14ac:dyDescent="0.3">
      <c r="A39" s="278"/>
      <c r="B39" s="279"/>
      <c r="C39" s="279" t="s">
        <v>478</v>
      </c>
      <c r="D39" s="279"/>
      <c r="E39" s="279"/>
      <c r="F39" s="279"/>
      <c r="G39" s="269">
        <f>+'Estado Resultados'!G63</f>
        <v>-10785.55</v>
      </c>
      <c r="H39" s="269">
        <f>+'Estado Resultados'!H63</f>
        <v>1270486.58</v>
      </c>
      <c r="I39" s="269">
        <f>+'Estado Resultados'!I63</f>
        <v>-271828.31</v>
      </c>
      <c r="J39" s="269">
        <f>+'Estado Resultados'!J63</f>
        <v>206220.06</v>
      </c>
      <c r="K39" s="269">
        <f>+'Estado Resultados'!K63</f>
        <v>2899719.08</v>
      </c>
      <c r="L39" s="269">
        <f>+'Estado Resultados'!L63</f>
        <v>-1858527.95</v>
      </c>
      <c r="M39" s="269">
        <f>+'Estado Resultados'!M63</f>
        <v>-869059.59</v>
      </c>
      <c r="N39" s="280">
        <f>+'Estado Resultados'!N63</f>
        <v>3455394.13</v>
      </c>
    </row>
    <row r="40" spans="1:14" ht="15.75" thickBot="1" x14ac:dyDescent="0.3">
      <c r="A40" s="288"/>
      <c r="B40" s="289" t="s">
        <v>479</v>
      </c>
      <c r="C40" s="289"/>
      <c r="D40" s="289"/>
      <c r="E40" s="289"/>
      <c r="F40" s="289"/>
      <c r="G40" s="290">
        <f>+G38+G39</f>
        <v>26383410.16</v>
      </c>
      <c r="H40" s="290">
        <f t="shared" ref="H40:L40" si="20">+H38+H39</f>
        <v>27653896.740000002</v>
      </c>
      <c r="I40" s="290">
        <f t="shared" si="20"/>
        <v>27382068.430000003</v>
      </c>
      <c r="J40" s="290">
        <f t="shared" si="20"/>
        <v>27588288.490000002</v>
      </c>
      <c r="K40" s="290">
        <f t="shared" si="20"/>
        <v>30488007.57</v>
      </c>
      <c r="L40" s="290">
        <f t="shared" si="20"/>
        <v>28629479.620000001</v>
      </c>
      <c r="M40" s="290">
        <f>SUM(M38:M39)</f>
        <v>27673062.77</v>
      </c>
      <c r="N40" s="291">
        <f>SUM(N38:N39)</f>
        <v>31128456.899999999</v>
      </c>
    </row>
    <row r="41" spans="1:14" s="272" customFormat="1" ht="30" customHeight="1" thickBot="1" x14ac:dyDescent="0.25">
      <c r="A41" s="300" t="s">
        <v>464</v>
      </c>
      <c r="B41" s="301"/>
      <c r="C41" s="301"/>
      <c r="D41" s="301"/>
      <c r="E41" s="301"/>
      <c r="F41" s="301"/>
      <c r="G41" s="302">
        <f>+G36+G40</f>
        <v>27805393.359999999</v>
      </c>
      <c r="H41" s="302">
        <f t="shared" ref="H41:L41" si="21">+H36+H40</f>
        <v>29045993.040000003</v>
      </c>
      <c r="I41" s="302">
        <f t="shared" si="21"/>
        <v>30279102.330000002</v>
      </c>
      <c r="J41" s="302">
        <f t="shared" si="21"/>
        <v>30991285.480000004</v>
      </c>
      <c r="K41" s="302">
        <f t="shared" si="21"/>
        <v>32779301.879999999</v>
      </c>
      <c r="L41" s="302">
        <f t="shared" si="21"/>
        <v>30722857.530000001</v>
      </c>
      <c r="M41" s="302">
        <f>+M36+M40</f>
        <v>30128930.989999998</v>
      </c>
      <c r="N41" s="303">
        <f>+N36+N40</f>
        <v>33187022.759999998</v>
      </c>
    </row>
    <row r="42" spans="1:14" x14ac:dyDescent="0.25">
      <c r="A42" s="282"/>
      <c r="B42" s="304"/>
      <c r="C42" s="304"/>
      <c r="D42" s="304"/>
      <c r="E42" s="304"/>
      <c r="F42" s="304"/>
      <c r="G42" s="305"/>
      <c r="H42" s="305"/>
      <c r="I42" s="305"/>
      <c r="J42" s="305"/>
      <c r="K42" s="305"/>
      <c r="L42" s="305"/>
      <c r="M42" s="305"/>
      <c r="N42" s="306"/>
    </row>
    <row r="43" spans="1:14" x14ac:dyDescent="0.25">
      <c r="A43" s="282"/>
      <c r="B43" s="304"/>
      <c r="C43" s="304"/>
      <c r="D43" s="304"/>
      <c r="E43" s="304"/>
      <c r="F43" s="304"/>
      <c r="G43" s="305"/>
      <c r="H43" s="305"/>
      <c r="I43" s="305"/>
      <c r="J43" s="305"/>
      <c r="K43" s="305"/>
      <c r="L43" s="305"/>
      <c r="M43" s="305"/>
      <c r="N43" s="306"/>
    </row>
    <row r="44" spans="1:14" ht="15.75" thickBot="1" x14ac:dyDescent="0.3">
      <c r="A44" s="307"/>
      <c r="B44" s="308"/>
      <c r="C44" s="308"/>
      <c r="D44" s="308"/>
      <c r="E44" s="308"/>
      <c r="F44" s="308"/>
      <c r="G44" s="309"/>
      <c r="H44" s="309"/>
      <c r="I44" s="309"/>
      <c r="J44" s="309"/>
      <c r="K44" s="309"/>
      <c r="L44" s="309"/>
      <c r="M44" s="309"/>
      <c r="N44" s="310"/>
    </row>
    <row r="46" spans="1:14" x14ac:dyDescent="0.25">
      <c r="G46" s="294">
        <f>+G41-G24</f>
        <v>0</v>
      </c>
      <c r="H46" s="294">
        <f t="shared" ref="H46:N46" si="22">+H41-H24</f>
        <v>0</v>
      </c>
      <c r="I46" s="294">
        <f t="shared" si="22"/>
        <v>0</v>
      </c>
      <c r="J46" s="294">
        <f t="shared" si="22"/>
        <v>0</v>
      </c>
      <c r="K46" s="294">
        <f t="shared" si="22"/>
        <v>0</v>
      </c>
      <c r="L46" s="294">
        <f t="shared" si="22"/>
        <v>0</v>
      </c>
      <c r="M46" s="294">
        <f t="shared" si="22"/>
        <v>0</v>
      </c>
      <c r="N46" s="294">
        <f t="shared" si="22"/>
        <v>0</v>
      </c>
    </row>
  </sheetData>
  <pageMargins left="0.47244094488188981" right="0.35433070866141736" top="1.2" bottom="0.93" header="0.51" footer="0.31496062992125984"/>
  <pageSetup scale="95" orientation="landscape" horizontalDpi="4294967294" verticalDpi="0" r:id="rId1"/>
  <headerFooter>
    <oddHeader>&amp;C&amp;"Arial,Negrita"&amp;12 CONDOMINIO TORRE ROHRMOSER
&amp;14 Balance General Comparativo (Expresado en Colones)
&amp;10 Abril  30  de   2019</oddHeader>
    <oddFooter xml:space="preserve">&amp;R&amp;"Arial,Negrita"&amp;8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xSplit="1" ySplit="1" topLeftCell="D2" activePane="bottomRight" state="frozenSplit"/>
      <selection pane="topRight" activeCell="E1" sqref="E1"/>
      <selection pane="bottomLeft" activeCell="A2" sqref="A2"/>
      <selection pane="bottomRight" activeCell="E14" sqref="E14"/>
    </sheetView>
  </sheetViews>
  <sheetFormatPr baseColWidth="10" defaultColWidth="11.42578125" defaultRowHeight="15" x14ac:dyDescent="0.25"/>
  <cols>
    <col min="1" max="1" width="13.42578125" style="175" customWidth="1"/>
    <col min="2" max="2" width="10" style="222" customWidth="1"/>
    <col min="3" max="3" width="12.85546875" style="175" customWidth="1"/>
    <col min="4" max="4" width="27.5703125" style="175" customWidth="1"/>
    <col min="5" max="5" width="53.85546875" style="175" customWidth="1"/>
    <col min="6" max="6" width="12.7109375" style="175" bestFit="1" customWidth="1"/>
    <col min="7" max="7" width="13" style="175" bestFit="1" customWidth="1"/>
    <col min="8" max="8" width="10.85546875" style="175" customWidth="1"/>
    <col min="9" max="16384" width="11.42578125" style="173"/>
  </cols>
  <sheetData>
    <row r="1" spans="1:10" ht="15.75" thickBot="1" x14ac:dyDescent="0.3">
      <c r="A1" s="227" t="s">
        <v>30</v>
      </c>
      <c r="B1" s="228" t="s">
        <v>31</v>
      </c>
      <c r="C1" s="228" t="s">
        <v>32</v>
      </c>
      <c r="D1" s="228" t="s">
        <v>33</v>
      </c>
      <c r="E1" s="228" t="s">
        <v>34</v>
      </c>
      <c r="F1" s="228" t="s">
        <v>35</v>
      </c>
      <c r="G1" s="228" t="s">
        <v>36</v>
      </c>
      <c r="H1" s="229" t="s">
        <v>37</v>
      </c>
    </row>
    <row r="2" spans="1:10" x14ac:dyDescent="0.25">
      <c r="A2" s="186" t="s">
        <v>72</v>
      </c>
      <c r="B2" s="187"/>
      <c r="C2" s="188"/>
      <c r="D2" s="188"/>
      <c r="E2" s="188"/>
      <c r="F2" s="189"/>
      <c r="G2" s="189"/>
      <c r="H2" s="190" t="s">
        <v>8</v>
      </c>
    </row>
    <row r="3" spans="1:10" x14ac:dyDescent="0.25">
      <c r="A3" s="191" t="s">
        <v>80</v>
      </c>
      <c r="B3" s="192"/>
      <c r="C3" s="193"/>
      <c r="D3" s="193"/>
      <c r="E3" s="193"/>
      <c r="F3" s="194"/>
      <c r="G3" s="194"/>
      <c r="H3" s="195" t="s">
        <v>8</v>
      </c>
    </row>
    <row r="4" spans="1:10" x14ac:dyDescent="0.25">
      <c r="A4" s="191" t="s">
        <v>81</v>
      </c>
      <c r="B4" s="192"/>
      <c r="C4" s="193"/>
      <c r="D4" s="193"/>
      <c r="E4" s="193"/>
      <c r="F4" s="194"/>
      <c r="G4" s="194"/>
      <c r="H4" s="178">
        <v>0</v>
      </c>
      <c r="J4" s="173" t="s">
        <v>8</v>
      </c>
    </row>
    <row r="5" spans="1:10" x14ac:dyDescent="0.25">
      <c r="A5" s="199"/>
      <c r="B5" s="200"/>
      <c r="C5" s="201"/>
      <c r="D5" s="201"/>
      <c r="E5" s="201" t="s">
        <v>82</v>
      </c>
      <c r="F5" s="172"/>
      <c r="G5" s="172"/>
      <c r="H5" s="230">
        <v>445.56</v>
      </c>
    </row>
    <row r="6" spans="1:10" x14ac:dyDescent="0.25">
      <c r="A6" s="250" t="s">
        <v>84</v>
      </c>
      <c r="B6" s="251">
        <v>43803</v>
      </c>
      <c r="C6" s="67"/>
      <c r="D6" s="67" t="s">
        <v>196</v>
      </c>
      <c r="E6" s="67" t="s">
        <v>885</v>
      </c>
      <c r="F6" s="76">
        <v>215</v>
      </c>
      <c r="G6" s="76"/>
      <c r="H6" s="230">
        <f>+H5+F6-G6</f>
        <v>660.56</v>
      </c>
    </row>
    <row r="7" spans="1:10" ht="15.75" thickBot="1" x14ac:dyDescent="0.3">
      <c r="A7" s="250" t="s">
        <v>84</v>
      </c>
      <c r="B7" s="251">
        <v>43803</v>
      </c>
      <c r="C7" s="67"/>
      <c r="D7" s="67" t="s">
        <v>42</v>
      </c>
      <c r="E7" s="67" t="s">
        <v>884</v>
      </c>
      <c r="F7" s="76">
        <v>10</v>
      </c>
      <c r="G7" s="76"/>
      <c r="H7" s="230">
        <f>+H6+F7-G7</f>
        <v>670.56</v>
      </c>
    </row>
    <row r="8" spans="1:10" ht="16.5" customHeight="1" thickBot="1" x14ac:dyDescent="0.3">
      <c r="A8" s="202"/>
      <c r="B8" s="203"/>
      <c r="C8" s="204"/>
      <c r="D8" s="204"/>
      <c r="E8" s="204"/>
      <c r="F8" s="231">
        <f>SUM(F6:F7)</f>
        <v>225</v>
      </c>
      <c r="G8" s="231">
        <f>SUM(G6:G7)</f>
        <v>0</v>
      </c>
      <c r="H8" s="232">
        <f>+H7</f>
        <v>670.56</v>
      </c>
    </row>
    <row r="9" spans="1:10" ht="15.75" thickBot="1" x14ac:dyDescent="0.3">
      <c r="A9" s="199"/>
      <c r="B9" s="200"/>
      <c r="C9" s="201"/>
      <c r="D9" s="201"/>
      <c r="E9" s="201"/>
      <c r="F9" s="172"/>
      <c r="G9" s="172"/>
      <c r="H9" s="180"/>
    </row>
    <row r="10" spans="1:10" ht="15.75" thickBot="1" x14ac:dyDescent="0.3">
      <c r="A10" s="207"/>
      <c r="B10" s="208"/>
      <c r="C10" s="179"/>
      <c r="D10" s="179"/>
      <c r="E10" s="209"/>
      <c r="F10" s="210" t="s">
        <v>77</v>
      </c>
      <c r="G10" s="211" t="s">
        <v>78</v>
      </c>
      <c r="H10" s="180"/>
    </row>
    <row r="11" spans="1:10" ht="15.75" thickBot="1" x14ac:dyDescent="0.3">
      <c r="A11" s="207"/>
      <c r="B11" s="208"/>
      <c r="C11" s="179"/>
      <c r="D11" s="179"/>
      <c r="E11" s="212" t="s">
        <v>8</v>
      </c>
      <c r="F11" s="233">
        <v>670.56</v>
      </c>
      <c r="G11" s="233">
        <f>+H8</f>
        <v>670.56</v>
      </c>
      <c r="H11" s="180"/>
    </row>
    <row r="12" spans="1:10" ht="15.75" thickBot="1" x14ac:dyDescent="0.3">
      <c r="A12" s="207"/>
      <c r="B12" s="208"/>
      <c r="C12" s="179"/>
      <c r="D12" s="179"/>
      <c r="E12" s="213" t="s">
        <v>79</v>
      </c>
      <c r="F12" s="231">
        <f>+F11</f>
        <v>670.56</v>
      </c>
      <c r="G12" s="234">
        <f>+G11</f>
        <v>670.56</v>
      </c>
      <c r="H12" s="180"/>
    </row>
    <row r="13" spans="1:10" ht="15.75" thickBot="1" x14ac:dyDescent="0.3">
      <c r="A13" s="207"/>
      <c r="B13" s="208"/>
      <c r="C13" s="179"/>
      <c r="D13" s="179"/>
      <c r="E13" s="179"/>
      <c r="F13" s="179"/>
      <c r="G13" s="179"/>
      <c r="H13" s="180"/>
    </row>
    <row r="14" spans="1:10" ht="15.75" thickBot="1" x14ac:dyDescent="0.3">
      <c r="A14" s="207"/>
      <c r="B14" s="208"/>
      <c r="C14" s="179"/>
      <c r="D14" s="209"/>
      <c r="E14" s="235" t="s">
        <v>767</v>
      </c>
      <c r="F14" s="236">
        <v>592.88</v>
      </c>
      <c r="G14" s="237">
        <f>+H8*F14</f>
        <v>397561.61279999994</v>
      </c>
      <c r="H14" s="180"/>
    </row>
    <row r="15" spans="1:10" x14ac:dyDescent="0.25">
      <c r="A15" s="207"/>
      <c r="B15" s="208"/>
      <c r="C15" s="179"/>
      <c r="D15" s="209"/>
      <c r="E15" s="209"/>
      <c r="F15" s="216"/>
      <c r="G15" s="217" t="s">
        <v>8</v>
      </c>
      <c r="H15" s="180"/>
    </row>
    <row r="16" spans="1:10" x14ac:dyDescent="0.25">
      <c r="A16" s="207"/>
      <c r="B16" s="208"/>
      <c r="C16" s="179"/>
      <c r="D16" s="176"/>
      <c r="E16" s="176"/>
      <c r="F16" s="217" t="s">
        <v>8</v>
      </c>
      <c r="G16" s="361" t="s">
        <v>8</v>
      </c>
      <c r="H16" s="180"/>
    </row>
    <row r="17" spans="1:10" x14ac:dyDescent="0.25">
      <c r="A17" s="207"/>
      <c r="B17" s="208"/>
      <c r="C17" s="179"/>
      <c r="D17" s="209"/>
      <c r="E17" s="238" t="s">
        <v>8</v>
      </c>
      <c r="F17" s="216" t="s">
        <v>8</v>
      </c>
      <c r="G17" s="260" t="s">
        <v>8</v>
      </c>
      <c r="H17" s="180"/>
    </row>
    <row r="18" spans="1:10" x14ac:dyDescent="0.25">
      <c r="A18" s="207"/>
      <c r="B18" s="208"/>
      <c r="C18" s="179"/>
      <c r="D18" s="179"/>
      <c r="E18" s="238" t="s">
        <v>8</v>
      </c>
      <c r="F18" s="239" t="s">
        <v>8</v>
      </c>
      <c r="G18" s="360" t="s">
        <v>8</v>
      </c>
      <c r="H18" s="180"/>
    </row>
    <row r="19" spans="1:10" ht="15.75" thickBot="1" x14ac:dyDescent="0.3">
      <c r="A19" s="218"/>
      <c r="B19" s="219"/>
      <c r="C19" s="220"/>
      <c r="D19" s="220"/>
      <c r="E19" s="220"/>
      <c r="F19" s="240" t="s">
        <v>8</v>
      </c>
      <c r="G19" s="220"/>
      <c r="H19" s="221"/>
    </row>
    <row r="21" spans="1:10" x14ac:dyDescent="0.25">
      <c r="F21" s="226" t="s">
        <v>8</v>
      </c>
      <c r="H21" s="172"/>
    </row>
    <row r="22" spans="1:10" s="175" customFormat="1" x14ac:dyDescent="0.25">
      <c r="B22" s="222"/>
      <c r="H22" s="241"/>
      <c r="I22" s="173"/>
      <c r="J22" s="173"/>
    </row>
    <row r="23" spans="1:10" x14ac:dyDescent="0.25">
      <c r="F23" s="242" t="s">
        <v>8</v>
      </c>
      <c r="G23" s="242" t="s">
        <v>8</v>
      </c>
    </row>
    <row r="24" spans="1:10" x14ac:dyDescent="0.25">
      <c r="A24" s="173"/>
      <c r="B24" s="171"/>
      <c r="C24" s="173"/>
      <c r="D24" s="173"/>
      <c r="E24" s="173"/>
      <c r="F24" s="173"/>
      <c r="G24" s="243">
        <f>+F11-G11</f>
        <v>0</v>
      </c>
    </row>
    <row r="25" spans="1:10" x14ac:dyDescent="0.25">
      <c r="A25" s="173"/>
      <c r="B25" s="171"/>
      <c r="C25" s="173"/>
      <c r="D25" s="173"/>
      <c r="E25" s="173"/>
      <c r="F25" s="173"/>
      <c r="G25" s="223"/>
    </row>
    <row r="26" spans="1:10" s="175" customFormat="1" x14ac:dyDescent="0.25">
      <c r="B26" s="222"/>
      <c r="G26" s="223"/>
      <c r="I26" s="173"/>
      <c r="J26" s="173"/>
    </row>
    <row r="27" spans="1:10" s="175" customFormat="1" x14ac:dyDescent="0.25">
      <c r="B27" s="222"/>
      <c r="G27" s="223"/>
      <c r="I27" s="173"/>
      <c r="J27" s="173"/>
    </row>
  </sheetData>
  <pageMargins left="0.35433070866141736" right="0.19685039370078741" top="1.4960629921259843" bottom="0.31496062992125984" header="0.6692913385826772" footer="0.23622047244094491"/>
  <pageSetup scale="85" orientation="landscape" r:id="rId1"/>
  <headerFooter>
    <oddHeader>&amp;C&amp;"Arial,Negrita"&amp;12CONDOMINIO TORRE ROHRMOSER
Conciliacion Bancaria Cta. u$   931484489 Bac San jose
Abril   30  de   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"/>
  <sheetViews>
    <sheetView workbookViewId="0"/>
  </sheetViews>
  <sheetFormatPr baseColWidth="10" defaultRowHeight="12.75" x14ac:dyDescent="0.2"/>
  <sheetData/>
  <phoneticPr fontId="44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2.75" x14ac:dyDescent="0.2"/>
  <sheetData/>
  <phoneticPr fontId="44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pane xSplit="6" ySplit="1" topLeftCell="H48" activePane="bottomRight" state="frozenSplit"/>
      <selection pane="topRight" activeCell="G1" sqref="G1"/>
      <selection pane="bottomLeft" activeCell="A2" sqref="A2"/>
      <selection pane="bottomRight" activeCell="G41" sqref="G41"/>
    </sheetView>
  </sheetViews>
  <sheetFormatPr baseColWidth="10" defaultRowHeight="15" x14ac:dyDescent="0.25"/>
  <cols>
    <col min="1" max="5" width="3" style="273" customWidth="1"/>
    <col min="6" max="6" width="36.28515625" style="273" customWidth="1"/>
    <col min="7" max="13" width="10.85546875" style="274" bestFit="1" customWidth="1"/>
    <col min="14" max="14" width="10.85546875" style="274" customWidth="1"/>
    <col min="15" max="15" width="11.42578125" style="274" bestFit="1" customWidth="1"/>
    <col min="16" max="16384" width="11.42578125" style="268"/>
  </cols>
  <sheetData>
    <row r="1" spans="1:15" s="266" customFormat="1" ht="15.75" thickBot="1" x14ac:dyDescent="0.3">
      <c r="A1" s="267"/>
      <c r="B1" s="277"/>
      <c r="C1" s="275"/>
      <c r="D1" s="275"/>
      <c r="E1" s="275"/>
      <c r="F1" s="275"/>
      <c r="G1" s="275" t="s">
        <v>382</v>
      </c>
      <c r="H1" s="275" t="s">
        <v>68</v>
      </c>
      <c r="I1" s="275" t="s">
        <v>383</v>
      </c>
      <c r="J1" s="275" t="s">
        <v>384</v>
      </c>
      <c r="K1" s="275" t="s">
        <v>385</v>
      </c>
      <c r="L1" s="275" t="s">
        <v>386</v>
      </c>
      <c r="M1" s="275" t="s">
        <v>387</v>
      </c>
      <c r="N1" s="275" t="s">
        <v>771</v>
      </c>
      <c r="O1" s="276" t="s">
        <v>3</v>
      </c>
    </row>
    <row r="2" spans="1:15" hidden="1" x14ac:dyDescent="0.25">
      <c r="A2" s="267"/>
      <c r="B2" s="278" t="s">
        <v>44</v>
      </c>
      <c r="C2" s="279"/>
      <c r="D2" s="279"/>
      <c r="E2" s="279"/>
      <c r="F2" s="279"/>
      <c r="G2" s="269"/>
      <c r="H2" s="269"/>
      <c r="I2" s="269"/>
      <c r="J2" s="269"/>
      <c r="K2" s="269"/>
      <c r="L2" s="269"/>
      <c r="M2" s="269"/>
      <c r="N2" s="269"/>
      <c r="O2" s="280"/>
    </row>
    <row r="3" spans="1:15" x14ac:dyDescent="0.25">
      <c r="A3" s="267"/>
      <c r="B3" s="278"/>
      <c r="C3" s="279" t="s">
        <v>67</v>
      </c>
      <c r="D3" s="279"/>
      <c r="E3" s="279"/>
      <c r="F3" s="279"/>
      <c r="G3" s="269"/>
      <c r="H3" s="269"/>
      <c r="I3" s="269"/>
      <c r="J3" s="269"/>
      <c r="K3" s="269"/>
      <c r="L3" s="269"/>
      <c r="M3" s="269"/>
      <c r="N3" s="269"/>
      <c r="O3" s="280"/>
    </row>
    <row r="4" spans="1:15" x14ac:dyDescent="0.25">
      <c r="A4" s="267"/>
      <c r="B4" s="278"/>
      <c r="C4" s="279"/>
      <c r="D4" s="279" t="s">
        <v>388</v>
      </c>
      <c r="E4" s="279"/>
      <c r="F4" s="279"/>
      <c r="G4" s="269"/>
      <c r="H4" s="269"/>
      <c r="I4" s="269"/>
      <c r="J4" s="269"/>
      <c r="K4" s="269"/>
      <c r="L4" s="269"/>
      <c r="M4" s="269"/>
      <c r="N4" s="269"/>
      <c r="O4" s="280"/>
    </row>
    <row r="5" spans="1:15" x14ac:dyDescent="0.25">
      <c r="A5" s="267"/>
      <c r="B5" s="278"/>
      <c r="C5" s="279"/>
      <c r="D5" s="279"/>
      <c r="E5" s="279" t="s">
        <v>389</v>
      </c>
      <c r="F5" s="279"/>
      <c r="G5" s="269">
        <v>12356322</v>
      </c>
      <c r="H5" s="269">
        <v>12356322</v>
      </c>
      <c r="I5" s="269">
        <v>12356322</v>
      </c>
      <c r="J5" s="269">
        <v>12356322</v>
      </c>
      <c r="K5" s="269">
        <v>12356322</v>
      </c>
      <c r="L5" s="269">
        <v>12356322</v>
      </c>
      <c r="M5" s="269">
        <v>12356322</v>
      </c>
      <c r="N5" s="269">
        <v>12356322</v>
      </c>
      <c r="O5" s="280">
        <f>ROUND(SUM(G5:N5),5)</f>
        <v>98850576</v>
      </c>
    </row>
    <row r="6" spans="1:15" x14ac:dyDescent="0.25">
      <c r="A6" s="267"/>
      <c r="B6" s="278"/>
      <c r="C6" s="279"/>
      <c r="D6" s="279"/>
      <c r="E6" s="279" t="s">
        <v>390</v>
      </c>
      <c r="F6" s="279"/>
      <c r="G6" s="269">
        <v>356887</v>
      </c>
      <c r="H6" s="269">
        <v>331666</v>
      </c>
      <c r="I6" s="269">
        <v>337501</v>
      </c>
      <c r="J6" s="269">
        <v>570704.01</v>
      </c>
      <c r="K6" s="269">
        <v>540828</v>
      </c>
      <c r="L6" s="269">
        <v>574962</v>
      </c>
      <c r="M6" s="269">
        <v>619167</v>
      </c>
      <c r="N6" s="269">
        <v>582526</v>
      </c>
      <c r="O6" s="280">
        <f t="shared" ref="O6:O7" si="0">ROUND(SUM(G6:N6),5)</f>
        <v>3914241.01</v>
      </c>
    </row>
    <row r="7" spans="1:15" ht="15.75" thickBot="1" x14ac:dyDescent="0.3">
      <c r="A7" s="267"/>
      <c r="B7" s="278"/>
      <c r="C7" s="279"/>
      <c r="D7" s="279"/>
      <c r="E7" s="279" t="s">
        <v>391</v>
      </c>
      <c r="F7" s="279"/>
      <c r="G7" s="269">
        <v>-1085064</v>
      </c>
      <c r="H7" s="269">
        <v>-1093668</v>
      </c>
      <c r="I7" s="269">
        <v>-907740.22</v>
      </c>
      <c r="J7" s="269">
        <v>-1013007</v>
      </c>
      <c r="K7" s="269">
        <v>-990946</v>
      </c>
      <c r="L7" s="269">
        <v>-1034552</v>
      </c>
      <c r="M7" s="269">
        <v>-1024636</v>
      </c>
      <c r="N7" s="269">
        <v>-1043896</v>
      </c>
      <c r="O7" s="280">
        <f t="shared" si="0"/>
        <v>-8193509.2199999997</v>
      </c>
    </row>
    <row r="8" spans="1:15" ht="15.75" thickBot="1" x14ac:dyDescent="0.3">
      <c r="A8" s="267"/>
      <c r="B8" s="288"/>
      <c r="C8" s="289"/>
      <c r="D8" s="289" t="s">
        <v>392</v>
      </c>
      <c r="E8" s="289"/>
      <c r="F8" s="289"/>
      <c r="G8" s="290">
        <f t="shared" ref="G8:M8" si="1">ROUND(SUM(G4:G7),5)</f>
        <v>11628145</v>
      </c>
      <c r="H8" s="290">
        <f t="shared" si="1"/>
        <v>11594320</v>
      </c>
      <c r="I8" s="290">
        <f t="shared" si="1"/>
        <v>11786082.779999999</v>
      </c>
      <c r="J8" s="290">
        <f t="shared" si="1"/>
        <v>11914019.01</v>
      </c>
      <c r="K8" s="290">
        <f t="shared" si="1"/>
        <v>11906204</v>
      </c>
      <c r="L8" s="290">
        <f t="shared" si="1"/>
        <v>11896732</v>
      </c>
      <c r="M8" s="290">
        <f t="shared" si="1"/>
        <v>11950853</v>
      </c>
      <c r="N8" s="290">
        <f t="shared" ref="N8" si="2">ROUND(SUM(N4:N7),5)</f>
        <v>11894952</v>
      </c>
      <c r="O8" s="291">
        <f>SUM(O5:O7)</f>
        <v>94571307.790000007</v>
      </c>
    </row>
    <row r="9" spans="1:15" ht="30" hidden="1" customHeight="1" x14ac:dyDescent="0.25">
      <c r="A9" s="267"/>
      <c r="B9" s="278"/>
      <c r="C9" s="279" t="s">
        <v>4</v>
      </c>
      <c r="D9" s="279"/>
      <c r="E9" s="279"/>
      <c r="F9" s="279"/>
      <c r="G9" s="269">
        <f t="shared" ref="G9:M9" si="3">ROUND(G3+G8,5)</f>
        <v>11628145</v>
      </c>
      <c r="H9" s="269">
        <f t="shared" si="3"/>
        <v>11594320</v>
      </c>
      <c r="I9" s="269">
        <f t="shared" si="3"/>
        <v>11786082.779999999</v>
      </c>
      <c r="J9" s="269">
        <f t="shared" si="3"/>
        <v>11914019.01</v>
      </c>
      <c r="K9" s="269">
        <f t="shared" si="3"/>
        <v>11906204</v>
      </c>
      <c r="L9" s="269">
        <f t="shared" si="3"/>
        <v>11896732</v>
      </c>
      <c r="M9" s="269">
        <f t="shared" si="3"/>
        <v>11950853</v>
      </c>
      <c r="N9" s="269">
        <f t="shared" ref="N9" si="4">ROUND(N3+N8,5)</f>
        <v>11894952</v>
      </c>
      <c r="O9" s="280">
        <f>ROUND(SUM(G9:M9),5)</f>
        <v>82676355.790000007</v>
      </c>
    </row>
    <row r="10" spans="1:15" ht="30" customHeight="1" x14ac:dyDescent="0.25">
      <c r="A10" s="267"/>
      <c r="B10" s="278"/>
      <c r="C10" s="279" t="s">
        <v>43</v>
      </c>
      <c r="D10" s="279"/>
      <c r="E10" s="279"/>
      <c r="F10" s="279"/>
      <c r="G10" s="269"/>
      <c r="H10" s="269"/>
      <c r="I10" s="269"/>
      <c r="J10" s="269"/>
      <c r="K10" s="269"/>
      <c r="L10" s="269"/>
      <c r="M10" s="269"/>
      <c r="N10" s="269"/>
      <c r="O10" s="280"/>
    </row>
    <row r="11" spans="1:15" x14ac:dyDescent="0.25">
      <c r="A11" s="267"/>
      <c r="B11" s="278"/>
      <c r="C11" s="279"/>
      <c r="D11" s="279" t="s">
        <v>393</v>
      </c>
      <c r="E11" s="279"/>
      <c r="F11" s="279"/>
      <c r="G11" s="269"/>
      <c r="H11" s="269"/>
      <c r="I11" s="269"/>
      <c r="J11" s="269"/>
      <c r="K11" s="269"/>
      <c r="L11" s="269"/>
      <c r="M11" s="269"/>
      <c r="N11" s="269"/>
      <c r="O11" s="280"/>
    </row>
    <row r="12" spans="1:15" x14ac:dyDescent="0.25">
      <c r="A12" s="267"/>
      <c r="B12" s="278"/>
      <c r="C12" s="279"/>
      <c r="D12" s="279"/>
      <c r="E12" s="279" t="s">
        <v>394</v>
      </c>
      <c r="F12" s="279"/>
      <c r="G12" s="269">
        <v>2585216</v>
      </c>
      <c r="H12" s="269">
        <v>2585216</v>
      </c>
      <c r="I12" s="269">
        <v>2585216</v>
      </c>
      <c r="J12" s="269">
        <v>2585216</v>
      </c>
      <c r="K12" s="269">
        <v>2559772</v>
      </c>
      <c r="L12" s="269">
        <v>2559772</v>
      </c>
      <c r="M12" s="269">
        <v>2559772</v>
      </c>
      <c r="N12" s="269">
        <v>2559772</v>
      </c>
      <c r="O12" s="280">
        <f>ROUND(SUM(G12:N12),5)</f>
        <v>20579952</v>
      </c>
    </row>
    <row r="13" spans="1:15" x14ac:dyDescent="0.25">
      <c r="A13" s="267"/>
      <c r="B13" s="278"/>
      <c r="C13" s="279"/>
      <c r="D13" s="279"/>
      <c r="E13" s="279" t="s">
        <v>395</v>
      </c>
      <c r="F13" s="279"/>
      <c r="G13" s="269">
        <v>2855177.5</v>
      </c>
      <c r="H13" s="269">
        <v>0</v>
      </c>
      <c r="I13" s="269">
        <v>0</v>
      </c>
      <c r="J13" s="269">
        <v>1547723.1</v>
      </c>
      <c r="K13" s="269">
        <v>0</v>
      </c>
      <c r="L13" s="269">
        <v>3003474.66</v>
      </c>
      <c r="M13" s="269">
        <v>2936179.95</v>
      </c>
      <c r="N13" s="269">
        <v>0</v>
      </c>
      <c r="O13" s="280">
        <f t="shared" ref="O13:O19" si="5">ROUND(SUM(G13:N13),5)</f>
        <v>10342555.210000001</v>
      </c>
    </row>
    <row r="14" spans="1:15" x14ac:dyDescent="0.25">
      <c r="A14" s="267"/>
      <c r="B14" s="278"/>
      <c r="C14" s="279"/>
      <c r="D14" s="279"/>
      <c r="E14" s="279" t="s">
        <v>396</v>
      </c>
      <c r="F14" s="279"/>
      <c r="G14" s="269">
        <v>1654244.75</v>
      </c>
      <c r="H14" s="269">
        <v>1654244.5</v>
      </c>
      <c r="I14" s="269">
        <v>1250000</v>
      </c>
      <c r="J14" s="269">
        <v>1250000</v>
      </c>
      <c r="K14" s="269">
        <v>1287000</v>
      </c>
      <c r="L14" s="269">
        <v>1287000</v>
      </c>
      <c r="M14" s="269">
        <v>1287000</v>
      </c>
      <c r="N14" s="269">
        <v>1287000</v>
      </c>
      <c r="O14" s="280">
        <f t="shared" si="5"/>
        <v>10956489.25</v>
      </c>
    </row>
    <row r="15" spans="1:15" x14ac:dyDescent="0.25">
      <c r="A15" s="267"/>
      <c r="B15" s="278"/>
      <c r="C15" s="279"/>
      <c r="D15" s="279"/>
      <c r="E15" s="279" t="s">
        <v>397</v>
      </c>
      <c r="F15" s="279"/>
      <c r="G15" s="269"/>
      <c r="H15" s="269"/>
      <c r="I15" s="269"/>
      <c r="J15" s="269"/>
      <c r="K15" s="269"/>
      <c r="L15" s="269"/>
      <c r="M15" s="269"/>
      <c r="N15" s="269"/>
      <c r="O15" s="280">
        <f t="shared" si="5"/>
        <v>0</v>
      </c>
    </row>
    <row r="16" spans="1:15" x14ac:dyDescent="0.25">
      <c r="A16" s="267"/>
      <c r="B16" s="278"/>
      <c r="C16" s="279"/>
      <c r="D16" s="279"/>
      <c r="E16" s="279"/>
      <c r="F16" s="279" t="s">
        <v>398</v>
      </c>
      <c r="G16" s="269">
        <v>3000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80">
        <f t="shared" si="5"/>
        <v>3000</v>
      </c>
    </row>
    <row r="17" spans="1:15" x14ac:dyDescent="0.25">
      <c r="A17" s="267"/>
      <c r="B17" s="278"/>
      <c r="C17" s="279"/>
      <c r="D17" s="279"/>
      <c r="E17" s="279"/>
      <c r="F17" s="279" t="s">
        <v>399</v>
      </c>
      <c r="G17" s="269">
        <v>1449040</v>
      </c>
      <c r="H17" s="269">
        <v>0</v>
      </c>
      <c r="I17" s="269">
        <v>1394775</v>
      </c>
      <c r="J17" s="269">
        <v>1503500</v>
      </c>
      <c r="K17" s="269">
        <v>1448085</v>
      </c>
      <c r="L17" s="269">
        <v>1291890</v>
      </c>
      <c r="M17" s="269">
        <v>1336555</v>
      </c>
      <c r="N17" s="269">
        <v>0</v>
      </c>
      <c r="O17" s="280">
        <f t="shared" si="5"/>
        <v>8423845</v>
      </c>
    </row>
    <row r="18" spans="1:15" x14ac:dyDescent="0.25">
      <c r="A18" s="267"/>
      <c r="B18" s="278"/>
      <c r="C18" s="279"/>
      <c r="D18" s="279"/>
      <c r="E18" s="279"/>
      <c r="F18" s="279" t="s">
        <v>400</v>
      </c>
      <c r="G18" s="269">
        <v>665792</v>
      </c>
      <c r="H18" s="269">
        <v>2090185</v>
      </c>
      <c r="I18" s="269">
        <v>609760</v>
      </c>
      <c r="J18" s="269">
        <v>665792</v>
      </c>
      <c r="K18" s="269">
        <v>569764</v>
      </c>
      <c r="L18" s="269">
        <v>664859</v>
      </c>
      <c r="M18" s="269">
        <v>665382</v>
      </c>
      <c r="N18" s="269">
        <v>0</v>
      </c>
      <c r="O18" s="280">
        <f t="shared" si="5"/>
        <v>5931534</v>
      </c>
    </row>
    <row r="19" spans="1:15" ht="15.75" thickBot="1" x14ac:dyDescent="0.3">
      <c r="A19" s="267"/>
      <c r="B19" s="278"/>
      <c r="C19" s="279"/>
      <c r="D19" s="279"/>
      <c r="E19" s="279"/>
      <c r="F19" s="279" t="s">
        <v>401</v>
      </c>
      <c r="G19" s="269">
        <v>82244.539999999994</v>
      </c>
      <c r="H19" s="269">
        <v>55991</v>
      </c>
      <c r="I19" s="269">
        <v>136562.57999999999</v>
      </c>
      <c r="J19" s="269">
        <v>60055</v>
      </c>
      <c r="K19" s="269">
        <v>52855</v>
      </c>
      <c r="L19" s="269">
        <v>137814.91</v>
      </c>
      <c r="M19" s="269">
        <v>60631</v>
      </c>
      <c r="N19" s="269">
        <v>64179</v>
      </c>
      <c r="O19" s="280">
        <f t="shared" si="5"/>
        <v>650333.03</v>
      </c>
    </row>
    <row r="20" spans="1:15" ht="15.75" thickBot="1" x14ac:dyDescent="0.3">
      <c r="A20" s="267"/>
      <c r="B20" s="288"/>
      <c r="C20" s="289"/>
      <c r="D20" s="289"/>
      <c r="E20" s="289" t="s">
        <v>402</v>
      </c>
      <c r="F20" s="289"/>
      <c r="G20" s="290">
        <f t="shared" ref="G20:M20" si="6">ROUND(SUM(G15:G19),5)</f>
        <v>2200076.54</v>
      </c>
      <c r="H20" s="290">
        <f t="shared" si="6"/>
        <v>2146176</v>
      </c>
      <c r="I20" s="290">
        <f t="shared" si="6"/>
        <v>2141097.58</v>
      </c>
      <c r="J20" s="290">
        <f t="shared" si="6"/>
        <v>2229347</v>
      </c>
      <c r="K20" s="290">
        <f t="shared" si="6"/>
        <v>2070704</v>
      </c>
      <c r="L20" s="290">
        <f t="shared" si="6"/>
        <v>2094563.91</v>
      </c>
      <c r="M20" s="290">
        <f t="shared" si="6"/>
        <v>2062568</v>
      </c>
      <c r="N20" s="290">
        <f t="shared" ref="N20" si="7">ROUND(SUM(N15:N19),5)</f>
        <v>64179</v>
      </c>
      <c r="O20" s="291">
        <f>ROUND(SUM(G20:N20),5)</f>
        <v>15008712.029999999</v>
      </c>
    </row>
    <row r="21" spans="1:15" ht="30" customHeight="1" x14ac:dyDescent="0.25">
      <c r="A21" s="267"/>
      <c r="B21" s="278"/>
      <c r="C21" s="279"/>
      <c r="D21" s="279"/>
      <c r="E21" s="279" t="s">
        <v>403</v>
      </c>
      <c r="F21" s="279"/>
      <c r="G21" s="269">
        <v>1168000</v>
      </c>
      <c r="H21" s="269">
        <v>1198000</v>
      </c>
      <c r="I21" s="269">
        <v>1210000</v>
      </c>
      <c r="J21" s="269">
        <v>1206000</v>
      </c>
      <c r="K21" s="269">
        <v>1232000</v>
      </c>
      <c r="L21" s="269">
        <v>1226000</v>
      </c>
      <c r="M21" s="269">
        <v>1216000</v>
      </c>
      <c r="N21" s="269">
        <v>1206000</v>
      </c>
      <c r="O21" s="280">
        <f>ROUND(SUM(G21:N21),5)</f>
        <v>9662000</v>
      </c>
    </row>
    <row r="22" spans="1:15" x14ac:dyDescent="0.25">
      <c r="A22" s="267"/>
      <c r="B22" s="278"/>
      <c r="C22" s="279"/>
      <c r="D22" s="279"/>
      <c r="E22" s="279" t="s">
        <v>404</v>
      </c>
      <c r="F22" s="279"/>
      <c r="G22" s="269"/>
      <c r="H22" s="269"/>
      <c r="I22" s="269"/>
      <c r="J22" s="269"/>
      <c r="K22" s="269"/>
      <c r="L22" s="269"/>
      <c r="M22" s="269"/>
      <c r="N22" s="269"/>
      <c r="O22" s="280"/>
    </row>
    <row r="23" spans="1:15" x14ac:dyDescent="0.25">
      <c r="A23" s="267"/>
      <c r="B23" s="278"/>
      <c r="C23" s="279"/>
      <c r="D23" s="279"/>
      <c r="E23" s="279"/>
      <c r="F23" s="279" t="s">
        <v>405</v>
      </c>
      <c r="G23" s="269">
        <v>0</v>
      </c>
      <c r="H23" s="269">
        <v>1339800</v>
      </c>
      <c r="I23" s="269">
        <v>675400</v>
      </c>
      <c r="J23" s="269">
        <v>663300</v>
      </c>
      <c r="K23" s="269">
        <v>668635</v>
      </c>
      <c r="L23" s="269">
        <v>676665</v>
      </c>
      <c r="M23" s="269">
        <v>0</v>
      </c>
      <c r="N23" s="269">
        <v>663300</v>
      </c>
      <c r="O23" s="280">
        <f t="shared" ref="O23:O30" si="8">ROUND(SUM(G23:N23),5)</f>
        <v>4687100</v>
      </c>
    </row>
    <row r="24" spans="1:15" x14ac:dyDescent="0.25">
      <c r="A24" s="267"/>
      <c r="B24" s="278"/>
      <c r="C24" s="279"/>
      <c r="D24" s="279"/>
      <c r="E24" s="279"/>
      <c r="F24" s="279" t="s">
        <v>406</v>
      </c>
      <c r="G24" s="269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738100</v>
      </c>
      <c r="M24" s="269">
        <v>327960</v>
      </c>
      <c r="N24" s="269">
        <v>0</v>
      </c>
      <c r="O24" s="280">
        <f t="shared" si="8"/>
        <v>1066060</v>
      </c>
    </row>
    <row r="25" spans="1:15" x14ac:dyDescent="0.25">
      <c r="A25" s="267"/>
      <c r="B25" s="278"/>
      <c r="C25" s="279"/>
      <c r="D25" s="279"/>
      <c r="E25" s="279"/>
      <c r="F25" s="279" t="s">
        <v>407</v>
      </c>
      <c r="G25" s="269">
        <v>0</v>
      </c>
      <c r="H25" s="269">
        <v>0</v>
      </c>
      <c r="I25" s="269">
        <v>0</v>
      </c>
      <c r="J25" s="269">
        <v>0</v>
      </c>
      <c r="K25" s="269">
        <v>0</v>
      </c>
      <c r="L25" s="269">
        <v>461150</v>
      </c>
      <c r="M25" s="269">
        <v>0</v>
      </c>
      <c r="N25" s="269">
        <v>0</v>
      </c>
      <c r="O25" s="280">
        <f t="shared" si="8"/>
        <v>461150</v>
      </c>
    </row>
    <row r="26" spans="1:15" x14ac:dyDescent="0.25">
      <c r="A26" s="267"/>
      <c r="B26" s="278"/>
      <c r="C26" s="279"/>
      <c r="D26" s="279"/>
      <c r="E26" s="279"/>
      <c r="F26" s="279" t="s">
        <v>408</v>
      </c>
      <c r="G26" s="269">
        <v>0</v>
      </c>
      <c r="H26" s="269">
        <v>0</v>
      </c>
      <c r="I26" s="269">
        <v>0</v>
      </c>
      <c r="J26" s="269">
        <v>0</v>
      </c>
      <c r="K26" s="269">
        <v>0</v>
      </c>
      <c r="L26" s="269">
        <v>0</v>
      </c>
      <c r="M26" s="269">
        <v>285342.2</v>
      </c>
      <c r="N26" s="269">
        <v>0</v>
      </c>
      <c r="O26" s="280">
        <f t="shared" si="8"/>
        <v>285342.2</v>
      </c>
    </row>
    <row r="27" spans="1:15" x14ac:dyDescent="0.25">
      <c r="A27" s="267"/>
      <c r="B27" s="278"/>
      <c r="C27" s="279"/>
      <c r="D27" s="279"/>
      <c r="E27" s="279"/>
      <c r="F27" s="279" t="s">
        <v>409</v>
      </c>
      <c r="G27" s="269">
        <v>226765</v>
      </c>
      <c r="H27" s="269">
        <v>234465</v>
      </c>
      <c r="I27" s="269">
        <v>235235</v>
      </c>
      <c r="J27" s="269">
        <v>233310</v>
      </c>
      <c r="K27" s="269">
        <v>237160</v>
      </c>
      <c r="L27" s="269">
        <v>236775</v>
      </c>
      <c r="M27" s="269">
        <v>246622.2</v>
      </c>
      <c r="N27" s="269">
        <v>247029.84</v>
      </c>
      <c r="O27" s="280">
        <f t="shared" si="8"/>
        <v>1897362.04</v>
      </c>
    </row>
    <row r="28" spans="1:15" ht="15.75" thickBot="1" x14ac:dyDescent="0.3">
      <c r="A28" s="267"/>
      <c r="B28" s="278"/>
      <c r="C28" s="279"/>
      <c r="D28" s="279"/>
      <c r="E28" s="279"/>
      <c r="F28" s="279" t="s">
        <v>410</v>
      </c>
      <c r="G28" s="269">
        <v>120000</v>
      </c>
      <c r="H28" s="269">
        <v>120000</v>
      </c>
      <c r="I28" s="269">
        <v>120000</v>
      </c>
      <c r="J28" s="269">
        <v>120000</v>
      </c>
      <c r="K28" s="269">
        <v>120000</v>
      </c>
      <c r="L28" s="269">
        <v>126500.01</v>
      </c>
      <c r="M28" s="269">
        <v>120000</v>
      </c>
      <c r="N28" s="269">
        <v>120000</v>
      </c>
      <c r="O28" s="280">
        <f t="shared" si="8"/>
        <v>966500.01</v>
      </c>
    </row>
    <row r="29" spans="1:15" ht="15.75" thickBot="1" x14ac:dyDescent="0.3">
      <c r="A29" s="267"/>
      <c r="B29" s="288"/>
      <c r="C29" s="289"/>
      <c r="D29" s="289"/>
      <c r="E29" s="289" t="s">
        <v>411</v>
      </c>
      <c r="F29" s="289"/>
      <c r="G29" s="290">
        <f t="shared" ref="G29:M29" si="9">ROUND(SUM(G22:G28),5)</f>
        <v>346765</v>
      </c>
      <c r="H29" s="290">
        <f t="shared" si="9"/>
        <v>1694265</v>
      </c>
      <c r="I29" s="290">
        <f t="shared" si="9"/>
        <v>1030635</v>
      </c>
      <c r="J29" s="290">
        <f t="shared" si="9"/>
        <v>1016610</v>
      </c>
      <c r="K29" s="290">
        <f t="shared" si="9"/>
        <v>1025795</v>
      </c>
      <c r="L29" s="290">
        <f t="shared" si="9"/>
        <v>2239190.0099999998</v>
      </c>
      <c r="M29" s="290">
        <f t="shared" si="9"/>
        <v>979924.4</v>
      </c>
      <c r="N29" s="290">
        <f t="shared" ref="N29" si="10">ROUND(SUM(N22:N28),5)</f>
        <v>1030329.84</v>
      </c>
      <c r="O29" s="291">
        <f>ROUND(SUM(G29:N29),5)</f>
        <v>9363514.25</v>
      </c>
    </row>
    <row r="30" spans="1:15" x14ac:dyDescent="0.25">
      <c r="A30" s="267"/>
      <c r="B30" s="365"/>
      <c r="C30" s="366"/>
      <c r="D30" s="366"/>
      <c r="E30" s="366" t="s">
        <v>903</v>
      </c>
      <c r="F30" s="366"/>
      <c r="G30" s="367"/>
      <c r="H30" s="367"/>
      <c r="I30" s="367"/>
      <c r="J30" s="367"/>
      <c r="K30" s="367"/>
      <c r="L30" s="367"/>
      <c r="M30" s="367"/>
      <c r="N30" s="269">
        <v>966570</v>
      </c>
      <c r="O30" s="280">
        <f t="shared" si="8"/>
        <v>966570</v>
      </c>
    </row>
    <row r="31" spans="1:15" ht="12.75" customHeight="1" x14ac:dyDescent="0.25">
      <c r="A31" s="267"/>
      <c r="B31" s="278"/>
      <c r="C31" s="279"/>
      <c r="D31" s="279"/>
      <c r="E31" s="279" t="s">
        <v>412</v>
      </c>
      <c r="F31" s="279"/>
      <c r="G31" s="269">
        <v>0</v>
      </c>
      <c r="H31" s="269">
        <v>0</v>
      </c>
      <c r="I31" s="269">
        <v>80000</v>
      </c>
      <c r="J31" s="269">
        <v>0</v>
      </c>
      <c r="K31" s="269">
        <v>80000</v>
      </c>
      <c r="L31" s="269">
        <v>0</v>
      </c>
      <c r="M31" s="269">
        <v>0</v>
      </c>
      <c r="N31" s="269">
        <v>80000</v>
      </c>
      <c r="O31" s="280">
        <f>ROUND(SUM(G31:N31),5)</f>
        <v>240000</v>
      </c>
    </row>
    <row r="32" spans="1:15" ht="15.75" thickBot="1" x14ac:dyDescent="0.3">
      <c r="A32" s="267"/>
      <c r="B32" s="278"/>
      <c r="C32" s="279"/>
      <c r="D32" s="279"/>
      <c r="E32" s="279" t="s">
        <v>413</v>
      </c>
      <c r="F32" s="279"/>
      <c r="G32" s="269">
        <v>0</v>
      </c>
      <c r="H32" s="269">
        <v>55000</v>
      </c>
      <c r="I32" s="269">
        <v>150000</v>
      </c>
      <c r="J32" s="269">
        <v>0</v>
      </c>
      <c r="K32" s="269">
        <v>0</v>
      </c>
      <c r="L32" s="269">
        <v>0</v>
      </c>
      <c r="M32" s="269">
        <v>0</v>
      </c>
      <c r="N32" s="269">
        <v>0</v>
      </c>
      <c r="O32" s="280">
        <f>ROUND(SUM(G32:N32),5)</f>
        <v>205000</v>
      </c>
    </row>
    <row r="33" spans="1:15" ht="15.75" thickBot="1" x14ac:dyDescent="0.3">
      <c r="A33" s="267"/>
      <c r="B33" s="288"/>
      <c r="C33" s="289"/>
      <c r="D33" s="289" t="s">
        <v>414</v>
      </c>
      <c r="E33" s="289"/>
      <c r="F33" s="289"/>
      <c r="G33" s="290">
        <f t="shared" ref="G33:N33" si="11">ROUND(SUM(G11:G14)+SUM(G20:G21)+SUM(G29:G32),5)</f>
        <v>10809479.789999999</v>
      </c>
      <c r="H33" s="290">
        <f t="shared" si="11"/>
        <v>9332901.5</v>
      </c>
      <c r="I33" s="290">
        <f t="shared" si="11"/>
        <v>8446948.5800000001</v>
      </c>
      <c r="J33" s="290">
        <f t="shared" si="11"/>
        <v>9834896.0999999996</v>
      </c>
      <c r="K33" s="290">
        <f t="shared" si="11"/>
        <v>8255271</v>
      </c>
      <c r="L33" s="290">
        <f t="shared" si="11"/>
        <v>12410000.58</v>
      </c>
      <c r="M33" s="290">
        <f t="shared" si="11"/>
        <v>11041444.35</v>
      </c>
      <c r="N33" s="290">
        <f t="shared" si="11"/>
        <v>7193850.8399999999</v>
      </c>
      <c r="O33" s="291">
        <f>ROUND(SUM(G33:N33),5)</f>
        <v>77324792.739999995</v>
      </c>
    </row>
    <row r="34" spans="1:15" ht="30" customHeight="1" x14ac:dyDescent="0.25">
      <c r="A34" s="267"/>
      <c r="B34" s="278"/>
      <c r="C34" s="279"/>
      <c r="D34" s="279" t="s">
        <v>415</v>
      </c>
      <c r="E34" s="279"/>
      <c r="F34" s="279"/>
      <c r="G34" s="269"/>
      <c r="H34" s="269"/>
      <c r="I34" s="269"/>
      <c r="J34" s="269"/>
      <c r="K34" s="269"/>
      <c r="L34" s="269"/>
      <c r="M34" s="269"/>
      <c r="N34" s="269"/>
      <c r="O34" s="280"/>
    </row>
    <row r="35" spans="1:15" ht="15.75" thickBot="1" x14ac:dyDescent="0.3">
      <c r="A35" s="267"/>
      <c r="B35" s="368"/>
      <c r="C35" s="369"/>
      <c r="D35" s="369"/>
      <c r="E35" s="369" t="s">
        <v>416</v>
      </c>
      <c r="F35" s="369"/>
      <c r="G35" s="270">
        <v>0</v>
      </c>
      <c r="H35" s="270">
        <v>204079.1</v>
      </c>
      <c r="I35" s="270">
        <v>197781.7</v>
      </c>
      <c r="J35" s="270">
        <v>208153.7</v>
      </c>
      <c r="K35" s="270">
        <v>163305.4</v>
      </c>
      <c r="L35" s="270">
        <v>0</v>
      </c>
      <c r="M35" s="270">
        <v>98954.1</v>
      </c>
      <c r="N35" s="270">
        <v>0</v>
      </c>
      <c r="O35" s="281">
        <f>ROUND(SUM(G35:N35),5)</f>
        <v>872274</v>
      </c>
    </row>
    <row r="36" spans="1:15" x14ac:dyDescent="0.25">
      <c r="A36" s="267"/>
      <c r="B36" s="278"/>
      <c r="C36" s="279"/>
      <c r="D36" s="279"/>
      <c r="E36" s="279" t="s">
        <v>417</v>
      </c>
      <c r="F36" s="279"/>
      <c r="G36" s="269">
        <v>712311.44</v>
      </c>
      <c r="H36" s="269">
        <v>690495.25</v>
      </c>
      <c r="I36" s="269">
        <v>230000</v>
      </c>
      <c r="J36" s="269">
        <v>820747</v>
      </c>
      <c r="K36" s="269">
        <v>119637</v>
      </c>
      <c r="L36" s="269">
        <v>155440</v>
      </c>
      <c r="M36" s="269">
        <v>507844.08</v>
      </c>
      <c r="N36" s="269">
        <v>492832.94</v>
      </c>
      <c r="O36" s="280">
        <f t="shared" ref="O36:O42" si="12">ROUND(SUM(G36:N36),5)</f>
        <v>3729307.71</v>
      </c>
    </row>
    <row r="37" spans="1:15" x14ac:dyDescent="0.25">
      <c r="A37" s="267"/>
      <c r="B37" s="278"/>
      <c r="C37" s="279"/>
      <c r="D37" s="279"/>
      <c r="E37" s="279" t="s">
        <v>418</v>
      </c>
      <c r="F37" s="279"/>
      <c r="G37" s="269">
        <v>0</v>
      </c>
      <c r="H37" s="269">
        <v>182000</v>
      </c>
      <c r="I37" s="269">
        <v>163950.9</v>
      </c>
      <c r="J37" s="269">
        <v>380532.9</v>
      </c>
      <c r="K37" s="269">
        <v>177400</v>
      </c>
      <c r="L37" s="269">
        <v>1506857.11</v>
      </c>
      <c r="M37" s="269">
        <v>556000</v>
      </c>
      <c r="N37" s="269">
        <v>0</v>
      </c>
      <c r="O37" s="280">
        <f t="shared" si="12"/>
        <v>2966740.91</v>
      </c>
    </row>
    <row r="38" spans="1:15" x14ac:dyDescent="0.25">
      <c r="A38" s="267"/>
      <c r="B38" s="278"/>
      <c r="C38" s="279"/>
      <c r="D38" s="279"/>
      <c r="E38" s="279" t="s">
        <v>419</v>
      </c>
      <c r="F38" s="279"/>
      <c r="G38" s="269">
        <v>205000</v>
      </c>
      <c r="H38" s="269">
        <v>35000</v>
      </c>
      <c r="I38" s="269">
        <v>0</v>
      </c>
      <c r="J38" s="269">
        <v>0</v>
      </c>
      <c r="K38" s="269">
        <v>0</v>
      </c>
      <c r="L38" s="269">
        <v>0</v>
      </c>
      <c r="M38" s="269">
        <v>0</v>
      </c>
      <c r="N38" s="269">
        <v>0</v>
      </c>
      <c r="O38" s="280">
        <f t="shared" si="12"/>
        <v>240000</v>
      </c>
    </row>
    <row r="39" spans="1:15" x14ac:dyDescent="0.25">
      <c r="A39" s="267"/>
      <c r="B39" s="278"/>
      <c r="C39" s="279"/>
      <c r="D39" s="279"/>
      <c r="E39" s="279" t="s">
        <v>420</v>
      </c>
      <c r="F39" s="279"/>
      <c r="G39" s="269">
        <v>0</v>
      </c>
      <c r="H39" s="269">
        <v>0</v>
      </c>
      <c r="I39" s="269">
        <v>0</v>
      </c>
      <c r="J39" s="269">
        <v>189500</v>
      </c>
      <c r="K39" s="269">
        <v>0</v>
      </c>
      <c r="L39" s="269">
        <v>0</v>
      </c>
      <c r="M39" s="269">
        <v>0</v>
      </c>
      <c r="N39" s="269">
        <v>0</v>
      </c>
      <c r="O39" s="280">
        <f t="shared" si="12"/>
        <v>189500</v>
      </c>
    </row>
    <row r="40" spans="1:15" x14ac:dyDescent="0.25">
      <c r="A40" s="267"/>
      <c r="B40" s="278"/>
      <c r="C40" s="279"/>
      <c r="D40" s="279"/>
      <c r="E40" s="279" t="s">
        <v>421</v>
      </c>
      <c r="F40" s="279"/>
      <c r="G40" s="269">
        <v>0</v>
      </c>
      <c r="H40" s="269">
        <v>0</v>
      </c>
      <c r="I40" s="269">
        <v>340000</v>
      </c>
      <c r="J40" s="269">
        <v>250000</v>
      </c>
      <c r="K40" s="269">
        <v>0</v>
      </c>
      <c r="L40" s="269">
        <v>0</v>
      </c>
      <c r="M40" s="269">
        <v>447783</v>
      </c>
      <c r="N40" s="269">
        <v>35000</v>
      </c>
      <c r="O40" s="280">
        <f t="shared" si="12"/>
        <v>1072783</v>
      </c>
    </row>
    <row r="41" spans="1:15" x14ac:dyDescent="0.25">
      <c r="A41" s="267"/>
      <c r="B41" s="278"/>
      <c r="C41" s="279"/>
      <c r="D41" s="279"/>
      <c r="E41" s="279" t="s">
        <v>422</v>
      </c>
      <c r="F41" s="279"/>
      <c r="G41" s="269">
        <v>8000</v>
      </c>
      <c r="H41" s="269">
        <v>0</v>
      </c>
      <c r="I41" s="269">
        <v>0</v>
      </c>
      <c r="J41" s="269">
        <v>25000</v>
      </c>
      <c r="K41" s="269">
        <v>0</v>
      </c>
      <c r="L41" s="269">
        <v>47637</v>
      </c>
      <c r="M41" s="269">
        <v>0</v>
      </c>
      <c r="N41" s="269">
        <v>0</v>
      </c>
      <c r="O41" s="280">
        <f t="shared" si="12"/>
        <v>80637</v>
      </c>
    </row>
    <row r="42" spans="1:15" ht="15.75" thickBot="1" x14ac:dyDescent="0.3">
      <c r="A42" s="267"/>
      <c r="B42" s="278"/>
      <c r="C42" s="279"/>
      <c r="D42" s="279"/>
      <c r="E42" s="279" t="s">
        <v>423</v>
      </c>
      <c r="F42" s="279"/>
      <c r="G42" s="269">
        <v>0</v>
      </c>
      <c r="H42" s="269">
        <v>0</v>
      </c>
      <c r="I42" s="269">
        <v>631562.5</v>
      </c>
      <c r="J42" s="269">
        <v>135290</v>
      </c>
      <c r="K42" s="269">
        <v>290000</v>
      </c>
      <c r="L42" s="269">
        <v>248850</v>
      </c>
      <c r="M42" s="269">
        <v>163916.79999999999</v>
      </c>
      <c r="N42" s="269">
        <v>370000</v>
      </c>
      <c r="O42" s="280">
        <f t="shared" si="12"/>
        <v>1839619.3</v>
      </c>
    </row>
    <row r="43" spans="1:15" ht="15.75" thickBot="1" x14ac:dyDescent="0.3">
      <c r="A43" s="267"/>
      <c r="B43" s="288"/>
      <c r="C43" s="289"/>
      <c r="D43" s="289" t="s">
        <v>424</v>
      </c>
      <c r="E43" s="289"/>
      <c r="F43" s="289"/>
      <c r="G43" s="290">
        <f t="shared" ref="G43:M43" si="13">ROUND(SUM(G34:G42),5)</f>
        <v>925311.44</v>
      </c>
      <c r="H43" s="290">
        <f t="shared" si="13"/>
        <v>1111574.3500000001</v>
      </c>
      <c r="I43" s="290">
        <f t="shared" si="13"/>
        <v>1563295.1</v>
      </c>
      <c r="J43" s="290">
        <f t="shared" si="13"/>
        <v>2009223.6</v>
      </c>
      <c r="K43" s="290">
        <f t="shared" si="13"/>
        <v>750342.4</v>
      </c>
      <c r="L43" s="290">
        <f t="shared" si="13"/>
        <v>1958784.11</v>
      </c>
      <c r="M43" s="290">
        <f t="shared" si="13"/>
        <v>1774497.98</v>
      </c>
      <c r="N43" s="290">
        <f t="shared" ref="N43" si="14">ROUND(SUM(N34:N42),5)</f>
        <v>897832.94</v>
      </c>
      <c r="O43" s="291">
        <f>ROUND(SUM(G43:N43),5)</f>
        <v>10990861.92</v>
      </c>
    </row>
    <row r="44" spans="1:15" ht="30" customHeight="1" thickBot="1" x14ac:dyDescent="0.3">
      <c r="A44" s="267"/>
      <c r="B44" s="278"/>
      <c r="C44" s="279"/>
      <c r="D44" s="279" t="s">
        <v>425</v>
      </c>
      <c r="E44" s="279"/>
      <c r="F44" s="279"/>
      <c r="G44" s="269">
        <v>0</v>
      </c>
      <c r="H44" s="269">
        <v>0</v>
      </c>
      <c r="I44" s="269">
        <v>2216860.75</v>
      </c>
      <c r="J44" s="269">
        <v>0</v>
      </c>
      <c r="K44" s="269">
        <v>0</v>
      </c>
      <c r="L44" s="269">
        <v>0</v>
      </c>
      <c r="M44" s="269">
        <v>0</v>
      </c>
      <c r="N44" s="269">
        <v>595317.78</v>
      </c>
      <c r="O44" s="280">
        <f>ROUND(SUM(G44:N44),5)</f>
        <v>2812178.53</v>
      </c>
    </row>
    <row r="45" spans="1:15" ht="15.75" thickBot="1" x14ac:dyDescent="0.3">
      <c r="A45" s="267"/>
      <c r="B45" s="288"/>
      <c r="C45" s="289" t="s">
        <v>469</v>
      </c>
      <c r="D45" s="289"/>
      <c r="E45" s="289"/>
      <c r="F45" s="289"/>
      <c r="G45" s="290">
        <f t="shared" ref="G45:N45" si="15">ROUND(G10+G33+SUM(G43:G44),5)</f>
        <v>11734791.23</v>
      </c>
      <c r="H45" s="290">
        <f t="shared" si="15"/>
        <v>10444475.85</v>
      </c>
      <c r="I45" s="290">
        <f t="shared" si="15"/>
        <v>12227104.43</v>
      </c>
      <c r="J45" s="290">
        <f t="shared" si="15"/>
        <v>11844119.699999999</v>
      </c>
      <c r="K45" s="290">
        <f t="shared" si="15"/>
        <v>9005613.4000000004</v>
      </c>
      <c r="L45" s="290">
        <f t="shared" si="15"/>
        <v>14368784.689999999</v>
      </c>
      <c r="M45" s="290">
        <f t="shared" si="15"/>
        <v>12815942.33</v>
      </c>
      <c r="N45" s="290">
        <f t="shared" si="15"/>
        <v>8687001.5600000005</v>
      </c>
      <c r="O45" s="291">
        <f>ROUND(SUM(G45:N45),5)</f>
        <v>91127833.189999998</v>
      </c>
    </row>
    <row r="46" spans="1:15" ht="30" customHeight="1" thickBot="1" x14ac:dyDescent="0.3">
      <c r="A46" s="267"/>
      <c r="B46" s="288"/>
      <c r="C46" s="289" t="s">
        <v>465</v>
      </c>
      <c r="D46" s="289"/>
      <c r="E46" s="289"/>
      <c r="F46" s="289"/>
      <c r="G46" s="290">
        <f t="shared" ref="G46:N46" si="16">ROUND(G2+G9-G45,5)</f>
        <v>-106646.23</v>
      </c>
      <c r="H46" s="290">
        <f t="shared" si="16"/>
        <v>1149844.1499999999</v>
      </c>
      <c r="I46" s="290">
        <f t="shared" si="16"/>
        <v>-441021.65</v>
      </c>
      <c r="J46" s="290">
        <f t="shared" si="16"/>
        <v>69899.31</v>
      </c>
      <c r="K46" s="290">
        <f t="shared" si="16"/>
        <v>2900590.6</v>
      </c>
      <c r="L46" s="290">
        <f t="shared" si="16"/>
        <v>-2472052.69</v>
      </c>
      <c r="M46" s="290">
        <f t="shared" si="16"/>
        <v>-865089.33</v>
      </c>
      <c r="N46" s="290">
        <f t="shared" si="16"/>
        <v>3207950.44</v>
      </c>
      <c r="O46" s="291">
        <f>ROUND(SUM(G46:N46),5)</f>
        <v>3443474.6</v>
      </c>
    </row>
    <row r="47" spans="1:15" ht="30" hidden="1" customHeight="1" x14ac:dyDescent="0.25">
      <c r="A47" s="267"/>
      <c r="B47" s="278" t="s">
        <v>46</v>
      </c>
      <c r="C47" s="279"/>
      <c r="D47" s="279"/>
      <c r="E47" s="279"/>
      <c r="F47" s="279"/>
      <c r="G47" s="269"/>
      <c r="H47" s="269"/>
      <c r="I47" s="269"/>
      <c r="J47" s="269"/>
      <c r="K47" s="269"/>
      <c r="L47" s="269"/>
      <c r="M47" s="269"/>
      <c r="N47" s="269"/>
      <c r="O47" s="280"/>
    </row>
    <row r="48" spans="1:15" x14ac:dyDescent="0.25">
      <c r="A48" s="267"/>
      <c r="B48" s="278"/>
      <c r="C48" s="279" t="s">
        <v>466</v>
      </c>
      <c r="D48" s="279"/>
      <c r="E48" s="279"/>
      <c r="F48" s="279"/>
      <c r="G48" s="269"/>
      <c r="H48" s="269"/>
      <c r="I48" s="269"/>
      <c r="J48" s="269"/>
      <c r="K48" s="269"/>
      <c r="L48" s="269"/>
      <c r="M48" s="269"/>
      <c r="N48" s="269"/>
      <c r="O48" s="280"/>
    </row>
    <row r="49" spans="1:15" x14ac:dyDescent="0.25">
      <c r="A49" s="267"/>
      <c r="B49" s="278"/>
      <c r="C49" s="279"/>
      <c r="D49" s="279" t="s">
        <v>426</v>
      </c>
      <c r="E49" s="279"/>
      <c r="F49" s="279"/>
      <c r="G49" s="269"/>
      <c r="H49" s="269"/>
      <c r="I49" s="269"/>
      <c r="J49" s="269"/>
      <c r="K49" s="269"/>
      <c r="L49" s="269"/>
      <c r="M49" s="269"/>
      <c r="N49" s="269"/>
      <c r="O49" s="280"/>
    </row>
    <row r="50" spans="1:15" x14ac:dyDescent="0.25">
      <c r="A50" s="267"/>
      <c r="B50" s="278"/>
      <c r="C50" s="279"/>
      <c r="D50" s="279"/>
      <c r="E50" s="279" t="s">
        <v>427</v>
      </c>
      <c r="F50" s="279"/>
      <c r="G50" s="269">
        <v>5712.79</v>
      </c>
      <c r="H50" s="269">
        <v>0</v>
      </c>
      <c r="I50" s="269">
        <v>15762.02</v>
      </c>
      <c r="J50" s="269">
        <v>13600.12</v>
      </c>
      <c r="K50" s="269">
        <v>3422.48</v>
      </c>
      <c r="L50" s="269">
        <v>944.18</v>
      </c>
      <c r="M50" s="269">
        <v>1</v>
      </c>
      <c r="N50" s="269">
        <v>1305.23</v>
      </c>
      <c r="O50" s="280">
        <f>ROUND(SUM(G50:N50),5)</f>
        <v>40747.82</v>
      </c>
    </row>
    <row r="51" spans="1:15" x14ac:dyDescent="0.25">
      <c r="A51" s="267"/>
      <c r="B51" s="278"/>
      <c r="C51" s="279"/>
      <c r="D51" s="279"/>
      <c r="E51" s="279" t="s">
        <v>428</v>
      </c>
      <c r="F51" s="279"/>
      <c r="G51" s="269">
        <v>95698.39</v>
      </c>
      <c r="H51" s="269">
        <v>127502.07</v>
      </c>
      <c r="I51" s="269">
        <v>58638.64</v>
      </c>
      <c r="J51" s="269">
        <v>84976.63</v>
      </c>
      <c r="K51" s="269">
        <v>0</v>
      </c>
      <c r="L51" s="269">
        <v>614535.21</v>
      </c>
      <c r="M51" s="269">
        <v>0</v>
      </c>
      <c r="N51" s="269">
        <v>248551.96</v>
      </c>
      <c r="O51" s="280">
        <f t="shared" ref="O51:O52" si="17">ROUND(SUM(G51:N51),5)</f>
        <v>1229902.8999999999</v>
      </c>
    </row>
    <row r="52" spans="1:15" ht="15.75" thickBot="1" x14ac:dyDescent="0.3">
      <c r="A52" s="267"/>
      <c r="B52" s="278"/>
      <c r="C52" s="279"/>
      <c r="D52" s="279"/>
      <c r="E52" s="279" t="s">
        <v>429</v>
      </c>
      <c r="F52" s="279"/>
      <c r="G52" s="269">
        <v>0</v>
      </c>
      <c r="H52" s="269">
        <v>0</v>
      </c>
      <c r="I52" s="269">
        <v>103806</v>
      </c>
      <c r="J52" s="269">
        <v>103020</v>
      </c>
      <c r="K52" s="269">
        <v>0</v>
      </c>
      <c r="L52" s="269">
        <v>0</v>
      </c>
      <c r="M52" s="269">
        <v>0</v>
      </c>
      <c r="N52" s="269">
        <v>0</v>
      </c>
      <c r="O52" s="280">
        <f t="shared" si="17"/>
        <v>206826</v>
      </c>
    </row>
    <row r="53" spans="1:15" ht="15.75" thickBot="1" x14ac:dyDescent="0.3">
      <c r="A53" s="267"/>
      <c r="B53" s="288"/>
      <c r="C53" s="289"/>
      <c r="D53" s="289" t="s">
        <v>430</v>
      </c>
      <c r="E53" s="289"/>
      <c r="F53" s="289"/>
      <c r="G53" s="290">
        <f t="shared" ref="G53:M53" si="18">ROUND(SUM(G49:G52),5)</f>
        <v>101411.18</v>
      </c>
      <c r="H53" s="290">
        <f t="shared" si="18"/>
        <v>127502.07</v>
      </c>
      <c r="I53" s="290">
        <f t="shared" si="18"/>
        <v>178206.66</v>
      </c>
      <c r="J53" s="290">
        <f t="shared" si="18"/>
        <v>201596.75</v>
      </c>
      <c r="K53" s="290">
        <f t="shared" si="18"/>
        <v>3422.48</v>
      </c>
      <c r="L53" s="290">
        <f t="shared" si="18"/>
        <v>615479.39</v>
      </c>
      <c r="M53" s="290">
        <f t="shared" si="18"/>
        <v>1</v>
      </c>
      <c r="N53" s="290">
        <f t="shared" ref="N53" si="19">ROUND(SUM(N49:N52),5)</f>
        <v>249857.19</v>
      </c>
      <c r="O53" s="291">
        <f>ROUND(SUM(G53:N53),5)</f>
        <v>1477476.72</v>
      </c>
    </row>
    <row r="54" spans="1:15" ht="30" hidden="1" customHeight="1" x14ac:dyDescent="0.25">
      <c r="A54" s="267"/>
      <c r="B54" s="278"/>
      <c r="C54" s="279" t="s">
        <v>5</v>
      </c>
      <c r="D54" s="279"/>
      <c r="E54" s="279"/>
      <c r="F54" s="279"/>
      <c r="G54" s="269">
        <f t="shared" ref="G54:M54" si="20">ROUND(G48+G53,5)</f>
        <v>101411.18</v>
      </c>
      <c r="H54" s="269">
        <f t="shared" si="20"/>
        <v>127502.07</v>
      </c>
      <c r="I54" s="269">
        <f t="shared" si="20"/>
        <v>178206.66</v>
      </c>
      <c r="J54" s="269">
        <f t="shared" si="20"/>
        <v>201596.75</v>
      </c>
      <c r="K54" s="269">
        <f t="shared" si="20"/>
        <v>3422.48</v>
      </c>
      <c r="L54" s="269">
        <f t="shared" si="20"/>
        <v>615479.39</v>
      </c>
      <c r="M54" s="269">
        <f t="shared" si="20"/>
        <v>1</v>
      </c>
      <c r="N54" s="269">
        <f t="shared" ref="N54" si="21">ROUND(N48+N53,5)</f>
        <v>249857.19</v>
      </c>
      <c r="O54" s="280">
        <f>ROUND(SUM(G54:M54),5)</f>
        <v>1227619.53</v>
      </c>
    </row>
    <row r="55" spans="1:15" ht="24" customHeight="1" x14ac:dyDescent="0.25">
      <c r="A55" s="267"/>
      <c r="B55" s="278"/>
      <c r="C55" s="279" t="s">
        <v>467</v>
      </c>
      <c r="D55" s="279"/>
      <c r="E55" s="279"/>
      <c r="F55" s="279"/>
      <c r="G55" s="269"/>
      <c r="H55" s="269"/>
      <c r="I55" s="269"/>
      <c r="J55" s="269"/>
      <c r="K55" s="269"/>
      <c r="L55" s="269"/>
      <c r="M55" s="269"/>
      <c r="N55" s="269"/>
      <c r="O55" s="280"/>
    </row>
    <row r="56" spans="1:15" x14ac:dyDescent="0.25">
      <c r="A56" s="267"/>
      <c r="B56" s="278"/>
      <c r="C56" s="279"/>
      <c r="D56" s="279" t="s">
        <v>431</v>
      </c>
      <c r="E56" s="279"/>
      <c r="F56" s="279"/>
      <c r="G56" s="269"/>
      <c r="H56" s="269"/>
      <c r="I56" s="269"/>
      <c r="J56" s="269"/>
      <c r="K56" s="269"/>
      <c r="L56" s="269"/>
      <c r="M56" s="269"/>
      <c r="N56" s="269"/>
      <c r="O56" s="280"/>
    </row>
    <row r="57" spans="1:15" x14ac:dyDescent="0.25">
      <c r="A57" s="267"/>
      <c r="B57" s="278"/>
      <c r="C57" s="279"/>
      <c r="D57" s="279"/>
      <c r="E57" s="279" t="s">
        <v>432</v>
      </c>
      <c r="F57" s="279"/>
      <c r="G57" s="269">
        <v>0</v>
      </c>
      <c r="H57" s="269">
        <v>633.14</v>
      </c>
      <c r="I57" s="269">
        <v>340.32</v>
      </c>
      <c r="J57" s="269">
        <v>55415</v>
      </c>
      <c r="K57" s="269">
        <v>297</v>
      </c>
      <c r="L57" s="269">
        <v>0</v>
      </c>
      <c r="M57" s="269">
        <v>2149.2600000000002</v>
      </c>
      <c r="N57" s="269">
        <v>0</v>
      </c>
      <c r="O57" s="280">
        <f>ROUND(SUM(G57:N57),5)</f>
        <v>58834.720000000001</v>
      </c>
    </row>
    <row r="58" spans="1:15" x14ac:dyDescent="0.25">
      <c r="A58" s="267"/>
      <c r="B58" s="278"/>
      <c r="C58" s="279"/>
      <c r="D58" s="279"/>
      <c r="E58" s="279" t="s">
        <v>433</v>
      </c>
      <c r="F58" s="279"/>
      <c r="G58" s="269">
        <v>5550.5</v>
      </c>
      <c r="H58" s="269">
        <v>6226.5</v>
      </c>
      <c r="I58" s="269">
        <v>8673</v>
      </c>
      <c r="J58" s="269">
        <v>6074</v>
      </c>
      <c r="K58" s="269">
        <v>3997</v>
      </c>
      <c r="L58" s="269">
        <v>1954.65</v>
      </c>
      <c r="M58" s="269">
        <v>1822</v>
      </c>
      <c r="N58" s="269">
        <v>2413.5</v>
      </c>
      <c r="O58" s="280">
        <f t="shared" ref="O58:O59" si="22">ROUND(SUM(G58:N58),5)</f>
        <v>36711.15</v>
      </c>
    </row>
    <row r="59" spans="1:15" ht="15.75" thickBot="1" x14ac:dyDescent="0.3">
      <c r="A59" s="267"/>
      <c r="B59" s="278"/>
      <c r="C59" s="279"/>
      <c r="D59" s="279"/>
      <c r="E59" s="279" t="s">
        <v>434</v>
      </c>
      <c r="F59" s="279"/>
      <c r="G59" s="269">
        <v>0</v>
      </c>
      <c r="H59" s="269">
        <v>0</v>
      </c>
      <c r="I59" s="269">
        <v>0</v>
      </c>
      <c r="J59" s="269">
        <v>3787</v>
      </c>
      <c r="K59" s="269">
        <v>0</v>
      </c>
      <c r="L59" s="269">
        <v>0</v>
      </c>
      <c r="M59" s="269">
        <v>0</v>
      </c>
      <c r="N59" s="269">
        <v>0</v>
      </c>
      <c r="O59" s="280">
        <f t="shared" si="22"/>
        <v>3787</v>
      </c>
    </row>
    <row r="60" spans="1:15" ht="15.75" thickBot="1" x14ac:dyDescent="0.3">
      <c r="A60" s="267"/>
      <c r="B60" s="288"/>
      <c r="C60" s="289"/>
      <c r="D60" s="289" t="s">
        <v>435</v>
      </c>
      <c r="E60" s="289"/>
      <c r="F60" s="289"/>
      <c r="G60" s="290">
        <f t="shared" ref="G60:M60" si="23">ROUND(SUM(G56:G59),5)</f>
        <v>5550.5</v>
      </c>
      <c r="H60" s="290">
        <f t="shared" si="23"/>
        <v>6859.64</v>
      </c>
      <c r="I60" s="290">
        <f t="shared" si="23"/>
        <v>9013.32</v>
      </c>
      <c r="J60" s="290">
        <f t="shared" si="23"/>
        <v>65276</v>
      </c>
      <c r="K60" s="290">
        <f t="shared" si="23"/>
        <v>4294</v>
      </c>
      <c r="L60" s="290">
        <f t="shared" si="23"/>
        <v>1954.65</v>
      </c>
      <c r="M60" s="290">
        <f t="shared" si="23"/>
        <v>3971.26</v>
      </c>
      <c r="N60" s="290">
        <f t="shared" ref="N60" si="24">ROUND(SUM(N56:N59),5)</f>
        <v>2413.5</v>
      </c>
      <c r="O60" s="291">
        <f>ROUND(SUM(G60:N62),5)</f>
        <v>1576809.59</v>
      </c>
    </row>
    <row r="61" spans="1:15" ht="30" hidden="1" customHeight="1" thickBot="1" x14ac:dyDescent="0.3">
      <c r="A61" s="267"/>
      <c r="B61" s="278"/>
      <c r="C61" s="279" t="s">
        <v>6</v>
      </c>
      <c r="D61" s="279"/>
      <c r="E61" s="279"/>
      <c r="F61" s="279"/>
      <c r="G61" s="271">
        <f t="shared" ref="G61:M61" si="25">ROUND(G55+G60,5)</f>
        <v>5550.5</v>
      </c>
      <c r="H61" s="271">
        <f t="shared" si="25"/>
        <v>6859.64</v>
      </c>
      <c r="I61" s="271">
        <f t="shared" si="25"/>
        <v>9013.32</v>
      </c>
      <c r="J61" s="271">
        <f t="shared" si="25"/>
        <v>65276</v>
      </c>
      <c r="K61" s="271">
        <f t="shared" si="25"/>
        <v>4294</v>
      </c>
      <c r="L61" s="271">
        <f t="shared" si="25"/>
        <v>1954.65</v>
      </c>
      <c r="M61" s="271">
        <f t="shared" si="25"/>
        <v>3971.26</v>
      </c>
      <c r="N61" s="271">
        <f t="shared" ref="N61" si="26">ROUND(N55+N60,5)</f>
        <v>2413.5</v>
      </c>
      <c r="O61" s="283">
        <f t="shared" ref="O61:O62" si="27">ROUND(SUM(G61:M61),5)</f>
        <v>96919.37</v>
      </c>
    </row>
    <row r="62" spans="1:15" ht="30" hidden="1" customHeight="1" thickBot="1" x14ac:dyDescent="0.3">
      <c r="A62" s="267"/>
      <c r="B62" s="278" t="s">
        <v>47</v>
      </c>
      <c r="C62" s="279"/>
      <c r="D62" s="279"/>
      <c r="E62" s="279"/>
      <c r="F62" s="279"/>
      <c r="G62" s="271">
        <f t="shared" ref="G62:M62" si="28">ROUND(G47+G54-G61,5)</f>
        <v>95860.68</v>
      </c>
      <c r="H62" s="271">
        <f t="shared" si="28"/>
        <v>120642.43</v>
      </c>
      <c r="I62" s="271">
        <f t="shared" si="28"/>
        <v>169193.34</v>
      </c>
      <c r="J62" s="271">
        <f t="shared" si="28"/>
        <v>136320.75</v>
      </c>
      <c r="K62" s="271">
        <f t="shared" si="28"/>
        <v>-871.52</v>
      </c>
      <c r="L62" s="271">
        <f t="shared" si="28"/>
        <v>613524.74</v>
      </c>
      <c r="M62" s="271">
        <f t="shared" si="28"/>
        <v>-3970.26</v>
      </c>
      <c r="N62" s="271">
        <f t="shared" ref="N62" si="29">ROUND(N47+N54-N61,5)</f>
        <v>247443.69</v>
      </c>
      <c r="O62" s="283">
        <f t="shared" si="27"/>
        <v>1130700.1599999999</v>
      </c>
    </row>
    <row r="63" spans="1:15" s="272" customFormat="1" ht="30" customHeight="1" thickBot="1" x14ac:dyDescent="0.25">
      <c r="B63" s="286"/>
      <c r="C63" s="287" t="s">
        <v>468</v>
      </c>
      <c r="D63" s="287"/>
      <c r="E63" s="287"/>
      <c r="F63" s="287"/>
      <c r="G63" s="284">
        <f t="shared" ref="G63:M63" si="30">ROUND(G46+G62,5)</f>
        <v>-10785.55</v>
      </c>
      <c r="H63" s="284">
        <f t="shared" si="30"/>
        <v>1270486.58</v>
      </c>
      <c r="I63" s="284">
        <f t="shared" si="30"/>
        <v>-271828.31</v>
      </c>
      <c r="J63" s="284">
        <f t="shared" si="30"/>
        <v>206220.06</v>
      </c>
      <c r="K63" s="284">
        <f t="shared" si="30"/>
        <v>2899719.08</v>
      </c>
      <c r="L63" s="284">
        <f t="shared" si="30"/>
        <v>-1858527.95</v>
      </c>
      <c r="M63" s="284">
        <f t="shared" si="30"/>
        <v>-869059.59</v>
      </c>
      <c r="N63" s="284">
        <f t="shared" ref="N63" si="31">ROUND(N46+N62,5)</f>
        <v>3455394.13</v>
      </c>
      <c r="O63" s="285">
        <f>ROUND(SUM(G63:N63),5)</f>
        <v>4821618.45</v>
      </c>
    </row>
  </sheetData>
  <pageMargins left="0.27559055118110237" right="0.19685039370078741" top="1.1023622047244095" bottom="0.55118110236220474" header="0.43307086614173229" footer="0.43307086614173229"/>
  <pageSetup scale="90" orientation="landscape" horizontalDpi="4294967294" verticalDpi="0" r:id="rId1"/>
  <headerFooter>
    <oddHeader>&amp;C&amp;"Arial,Negrita"&amp;12 CONDOMINIO TORRE ROHRMOSER
&amp;14 Estados de Resultados (Expresados en Colones)
&amp;10 Septiembre  2018 - Abril 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opLeftCell="A13" workbookViewId="0">
      <selection activeCell="B7" sqref="B7"/>
    </sheetView>
  </sheetViews>
  <sheetFormatPr baseColWidth="10" defaultRowHeight="15" x14ac:dyDescent="0.25"/>
  <cols>
    <col min="1" max="1" width="31.28515625" style="138" customWidth="1"/>
    <col min="2" max="2" width="13.7109375" style="138" customWidth="1"/>
    <col min="3" max="3" width="11.42578125" style="138"/>
    <col min="4" max="4" width="16.28515625" style="138" bestFit="1" customWidth="1"/>
    <col min="5" max="5" width="13.85546875" style="138" bestFit="1" customWidth="1"/>
    <col min="6" max="6" width="16.85546875" style="138" customWidth="1"/>
    <col min="7" max="16384" width="11.42578125" style="138"/>
  </cols>
  <sheetData>
    <row r="1" spans="1:6" ht="15.75" thickBot="1" x14ac:dyDescent="0.3">
      <c r="A1" s="167" t="s">
        <v>61</v>
      </c>
      <c r="B1" s="168">
        <v>43556</v>
      </c>
    </row>
    <row r="2" spans="1:6" ht="10.15" customHeight="1" x14ac:dyDescent="0.25"/>
    <row r="3" spans="1:6" x14ac:dyDescent="0.25">
      <c r="A3" s="138" t="s">
        <v>60</v>
      </c>
      <c r="B3" s="157">
        <f>+'Balance General'!N9</f>
        <v>24819606.23</v>
      </c>
    </row>
    <row r="4" spans="1:6" x14ac:dyDescent="0.25">
      <c r="A4" s="138" t="s">
        <v>59</v>
      </c>
      <c r="B4" s="157">
        <f>+'Balance General'!N17</f>
        <v>8211916.5300000003</v>
      </c>
    </row>
    <row r="5" spans="1:6" x14ac:dyDescent="0.25">
      <c r="A5" s="138" t="s">
        <v>58</v>
      </c>
      <c r="B5" s="157">
        <f>+'Balance General'!N33</f>
        <v>1757965.8599999999</v>
      </c>
      <c r="C5" s="154"/>
      <c r="D5" s="154"/>
    </row>
    <row r="6" spans="1:6" x14ac:dyDescent="0.25">
      <c r="A6" s="138" t="s">
        <v>57</v>
      </c>
      <c r="B6" s="157">
        <f>+'Balance General'!N30</f>
        <v>1000</v>
      </c>
      <c r="C6" s="154"/>
      <c r="D6" s="154"/>
    </row>
    <row r="7" spans="1:6" x14ac:dyDescent="0.25">
      <c r="A7" s="159" t="s">
        <v>56</v>
      </c>
      <c r="B7" s="158">
        <f>+B3+B4-B5-B6</f>
        <v>31272556.900000002</v>
      </c>
      <c r="C7" s="154"/>
      <c r="D7" s="154"/>
    </row>
    <row r="8" spans="1:6" x14ac:dyDescent="0.25">
      <c r="B8" s="157"/>
      <c r="C8" s="154"/>
      <c r="D8" s="154"/>
    </row>
    <row r="9" spans="1:6" ht="30" x14ac:dyDescent="0.25">
      <c r="A9" s="156" t="s">
        <v>48</v>
      </c>
      <c r="B9" s="155">
        <f>+B7-B4</f>
        <v>23060640.370000001</v>
      </c>
      <c r="C9" s="154"/>
      <c r="D9" s="154"/>
    </row>
    <row r="10" spans="1:6" ht="15.75" thickBot="1" x14ac:dyDescent="0.3"/>
    <row r="11" spans="1:6" x14ac:dyDescent="0.25">
      <c r="A11" s="379" t="s">
        <v>55</v>
      </c>
      <c r="B11" s="380"/>
      <c r="C11" s="380"/>
      <c r="D11" s="380"/>
      <c r="E11" s="380"/>
      <c r="F11" s="381"/>
    </row>
    <row r="12" spans="1:6" ht="28.9" customHeight="1" x14ac:dyDescent="0.25">
      <c r="A12" s="382"/>
      <c r="B12" s="383"/>
      <c r="C12" s="383"/>
      <c r="D12" s="383"/>
      <c r="E12" s="383"/>
      <c r="F12" s="384"/>
    </row>
    <row r="13" spans="1:6" ht="30" x14ac:dyDescent="0.25">
      <c r="A13" s="153" t="s">
        <v>54</v>
      </c>
      <c r="B13" s="152" t="s">
        <v>53</v>
      </c>
      <c r="C13" s="151" t="s">
        <v>52</v>
      </c>
      <c r="D13" s="152" t="s">
        <v>51</v>
      </c>
      <c r="E13" s="151" t="s">
        <v>50</v>
      </c>
      <c r="F13" s="150" t="s">
        <v>49</v>
      </c>
    </row>
    <row r="14" spans="1:6" x14ac:dyDescent="0.25">
      <c r="A14" s="148" t="s">
        <v>8</v>
      </c>
      <c r="B14" s="147">
        <v>3</v>
      </c>
      <c r="C14" s="149">
        <v>0</v>
      </c>
      <c r="D14" s="149">
        <f t="shared" ref="D14:D20" si="0">+C14*B14</f>
        <v>0</v>
      </c>
      <c r="E14" s="149">
        <v>0</v>
      </c>
      <c r="F14" s="146">
        <f t="shared" ref="F14:F21" si="1">+IF(E14&gt;D14,0,D14-E14)</f>
        <v>0</v>
      </c>
    </row>
    <row r="15" spans="1:6" x14ac:dyDescent="0.25">
      <c r="A15" s="148"/>
      <c r="B15" s="147"/>
      <c r="C15" s="147"/>
      <c r="D15" s="149">
        <f t="shared" si="0"/>
        <v>0</v>
      </c>
      <c r="E15" s="147"/>
      <c r="F15" s="146">
        <f t="shared" si="1"/>
        <v>0</v>
      </c>
    </row>
    <row r="16" spans="1:6" x14ac:dyDescent="0.25">
      <c r="A16" s="148"/>
      <c r="B16" s="147"/>
      <c r="C16" s="147"/>
      <c r="D16" s="149">
        <f t="shared" si="0"/>
        <v>0</v>
      </c>
      <c r="E16" s="147"/>
      <c r="F16" s="146">
        <f t="shared" si="1"/>
        <v>0</v>
      </c>
    </row>
    <row r="17" spans="1:6" x14ac:dyDescent="0.25">
      <c r="A17" s="148"/>
      <c r="B17" s="147"/>
      <c r="C17" s="147"/>
      <c r="D17" s="149">
        <f t="shared" si="0"/>
        <v>0</v>
      </c>
      <c r="E17" s="147"/>
      <c r="F17" s="146">
        <f t="shared" si="1"/>
        <v>0</v>
      </c>
    </row>
    <row r="18" spans="1:6" x14ac:dyDescent="0.25">
      <c r="A18" s="148"/>
      <c r="B18" s="147"/>
      <c r="C18" s="147"/>
      <c r="D18" s="149">
        <f t="shared" si="0"/>
        <v>0</v>
      </c>
      <c r="E18" s="147"/>
      <c r="F18" s="146">
        <f t="shared" si="1"/>
        <v>0</v>
      </c>
    </row>
    <row r="19" spans="1:6" x14ac:dyDescent="0.25">
      <c r="A19" s="148"/>
      <c r="B19" s="147"/>
      <c r="C19" s="147"/>
      <c r="D19" s="149">
        <f t="shared" si="0"/>
        <v>0</v>
      </c>
      <c r="E19" s="147"/>
      <c r="F19" s="146">
        <f t="shared" si="1"/>
        <v>0</v>
      </c>
    </row>
    <row r="20" spans="1:6" x14ac:dyDescent="0.25">
      <c r="A20" s="148"/>
      <c r="B20" s="147"/>
      <c r="C20" s="147"/>
      <c r="D20" s="149">
        <f t="shared" si="0"/>
        <v>0</v>
      </c>
      <c r="E20" s="147"/>
      <c r="F20" s="146">
        <f t="shared" si="1"/>
        <v>0</v>
      </c>
    </row>
    <row r="21" spans="1:6" x14ac:dyDescent="0.25">
      <c r="A21" s="148"/>
      <c r="B21" s="147"/>
      <c r="C21" s="147"/>
      <c r="D21" s="147"/>
      <c r="E21" s="147"/>
      <c r="F21" s="146">
        <f t="shared" si="1"/>
        <v>0</v>
      </c>
    </row>
    <row r="22" spans="1:6" ht="15.75" thickBot="1" x14ac:dyDescent="0.3">
      <c r="A22" s="145"/>
      <c r="B22" s="144"/>
      <c r="C22" s="144"/>
      <c r="D22" s="143" t="s">
        <v>3</v>
      </c>
      <c r="E22" s="142">
        <f>SUM(E14:E21)</f>
        <v>0</v>
      </c>
      <c r="F22" s="141">
        <f>SUM(F14:F21)</f>
        <v>0</v>
      </c>
    </row>
    <row r="24" spans="1:6" ht="28.9" customHeight="1" x14ac:dyDescent="0.25">
      <c r="A24" s="385" t="s">
        <v>48</v>
      </c>
      <c r="B24" s="385"/>
      <c r="C24" s="385"/>
      <c r="D24" s="385"/>
      <c r="E24" s="140"/>
      <c r="F24" s="139">
        <f>+B9-E22</f>
        <v>23060640.370000001</v>
      </c>
    </row>
  </sheetData>
  <mergeCells count="2">
    <mergeCell ref="A11:F12"/>
    <mergeCell ref="A24:D24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124"/>
  <sheetViews>
    <sheetView zoomScaleNormal="100" workbookViewId="0">
      <pane xSplit="1" ySplit="3" topLeftCell="B98" activePane="bottomRight" state="frozenSplit"/>
      <selection activeCell="E88" sqref="E88"/>
      <selection pane="topRight" activeCell="E88" sqref="E88"/>
      <selection pane="bottomLeft" activeCell="E88" sqref="E88"/>
      <selection pane="bottomRight" activeCell="C125" sqref="C125"/>
    </sheetView>
  </sheetViews>
  <sheetFormatPr baseColWidth="10" defaultRowHeight="12.75" x14ac:dyDescent="0.2"/>
  <cols>
    <col min="1" max="1" width="32.42578125" style="2" customWidth="1"/>
    <col min="2" max="2" width="14" style="3" customWidth="1"/>
    <col min="3" max="3" width="15.42578125" style="3" customWidth="1"/>
    <col min="4" max="4" width="12.85546875" style="3" customWidth="1"/>
    <col min="5" max="5" width="12.28515625" style="3" customWidth="1"/>
    <col min="6" max="6" width="14.7109375" style="3" bestFit="1" customWidth="1"/>
    <col min="7" max="7" width="12.28515625" bestFit="1" customWidth="1"/>
    <col min="9" max="9" width="12.85546875" bestFit="1" customWidth="1"/>
  </cols>
  <sheetData>
    <row r="1" spans="1:7" ht="13.5" thickBot="1" x14ac:dyDescent="0.25">
      <c r="A1" s="386" t="s">
        <v>9</v>
      </c>
      <c r="B1" s="387"/>
      <c r="C1" s="387"/>
      <c r="D1" s="387"/>
      <c r="E1" s="387"/>
      <c r="F1" s="388"/>
    </row>
    <row r="2" spans="1:7" ht="5.25" customHeight="1" thickBot="1" x14ac:dyDescent="0.25">
      <c r="A2" s="84"/>
      <c r="B2" s="85"/>
      <c r="C2" s="85"/>
      <c r="D2" s="85"/>
      <c r="E2" s="85"/>
      <c r="F2" s="86"/>
    </row>
    <row r="3" spans="1:7" s="1" customFormat="1" ht="13.5" thickBot="1" x14ac:dyDescent="0.25">
      <c r="A3" s="362" t="s">
        <v>488</v>
      </c>
      <c r="B3" s="363" t="s">
        <v>7</v>
      </c>
      <c r="C3" s="363" t="s">
        <v>11</v>
      </c>
      <c r="D3" s="363" t="s">
        <v>12</v>
      </c>
      <c r="E3" s="363" t="s">
        <v>13</v>
      </c>
      <c r="F3" s="364" t="s">
        <v>3</v>
      </c>
    </row>
    <row r="4" spans="1:7" s="1" customFormat="1" x14ac:dyDescent="0.2">
      <c r="A4" s="254" t="s">
        <v>102</v>
      </c>
      <c r="B4" s="76">
        <v>5</v>
      </c>
      <c r="C4" s="76">
        <v>0</v>
      </c>
      <c r="D4" s="76">
        <v>0</v>
      </c>
      <c r="E4" s="76">
        <v>0</v>
      </c>
      <c r="F4" s="252">
        <f t="shared" ref="F4:F35" si="0">ROUND(SUM(B4:E4),5)</f>
        <v>5</v>
      </c>
      <c r="G4" s="103"/>
    </row>
    <row r="5" spans="1:7" s="1" customFormat="1" x14ac:dyDescent="0.2">
      <c r="A5" s="254" t="s">
        <v>205</v>
      </c>
      <c r="B5" s="76">
        <v>388.65</v>
      </c>
      <c r="C5" s="76">
        <v>0</v>
      </c>
      <c r="D5" s="76">
        <v>0</v>
      </c>
      <c r="E5" s="76">
        <v>0</v>
      </c>
      <c r="F5" s="252">
        <f t="shared" si="0"/>
        <v>388.65</v>
      </c>
      <c r="G5" s="103"/>
    </row>
    <row r="6" spans="1:7" s="1" customFormat="1" x14ac:dyDescent="0.2">
      <c r="A6" s="254" t="s">
        <v>85</v>
      </c>
      <c r="B6" s="76">
        <v>2025</v>
      </c>
      <c r="C6" s="76">
        <v>290</v>
      </c>
      <c r="D6" s="76">
        <v>0</v>
      </c>
      <c r="E6" s="76">
        <v>0</v>
      </c>
      <c r="F6" s="252">
        <f t="shared" si="0"/>
        <v>2315</v>
      </c>
      <c r="G6" s="103"/>
    </row>
    <row r="7" spans="1:7" s="1" customFormat="1" x14ac:dyDescent="0.2">
      <c r="A7" s="254" t="s">
        <v>894</v>
      </c>
      <c r="B7" s="76">
        <v>3200</v>
      </c>
      <c r="C7" s="76">
        <v>0</v>
      </c>
      <c r="D7" s="76">
        <v>0</v>
      </c>
      <c r="E7" s="76">
        <v>0</v>
      </c>
      <c r="F7" s="252">
        <f t="shared" si="0"/>
        <v>3200</v>
      </c>
      <c r="G7" s="103"/>
    </row>
    <row r="8" spans="1:7" s="1" customFormat="1" x14ac:dyDescent="0.2">
      <c r="A8" s="254" t="s">
        <v>99</v>
      </c>
      <c r="B8" s="76">
        <v>3200</v>
      </c>
      <c r="C8" s="76">
        <v>0</v>
      </c>
      <c r="D8" s="76">
        <v>0</v>
      </c>
      <c r="E8" s="76">
        <v>0</v>
      </c>
      <c r="F8" s="252">
        <f t="shared" si="0"/>
        <v>3200</v>
      </c>
      <c r="G8" s="103"/>
    </row>
    <row r="9" spans="1:7" s="1" customFormat="1" x14ac:dyDescent="0.2">
      <c r="A9" s="254" t="s">
        <v>209</v>
      </c>
      <c r="B9" s="76">
        <v>2001.67</v>
      </c>
      <c r="C9" s="76">
        <v>0</v>
      </c>
      <c r="D9" s="76">
        <v>1325.07</v>
      </c>
      <c r="E9" s="76">
        <v>0</v>
      </c>
      <c r="F9" s="252">
        <f t="shared" si="0"/>
        <v>3326.74</v>
      </c>
      <c r="G9" s="103"/>
    </row>
    <row r="10" spans="1:7" s="1" customFormat="1" x14ac:dyDescent="0.2">
      <c r="A10" s="254" t="s">
        <v>94</v>
      </c>
      <c r="B10" s="76">
        <v>3499.55</v>
      </c>
      <c r="C10" s="76">
        <v>0</v>
      </c>
      <c r="D10" s="76">
        <v>0</v>
      </c>
      <c r="E10" s="76">
        <v>0</v>
      </c>
      <c r="F10" s="252">
        <f t="shared" si="0"/>
        <v>3499.55</v>
      </c>
      <c r="G10" s="103"/>
    </row>
    <row r="11" spans="1:7" s="1" customFormat="1" x14ac:dyDescent="0.2">
      <c r="A11" s="254" t="s">
        <v>212</v>
      </c>
      <c r="B11" s="76">
        <v>3200</v>
      </c>
      <c r="C11" s="76">
        <v>0</v>
      </c>
      <c r="D11" s="76">
        <v>352</v>
      </c>
      <c r="E11" s="76">
        <v>0</v>
      </c>
      <c r="F11" s="252">
        <f t="shared" si="0"/>
        <v>3552</v>
      </c>
      <c r="G11" s="103"/>
    </row>
    <row r="12" spans="1:7" s="1" customFormat="1" x14ac:dyDescent="0.2">
      <c r="A12" s="254" t="s">
        <v>895</v>
      </c>
      <c r="B12" s="76">
        <v>4244</v>
      </c>
      <c r="C12" s="76">
        <v>0</v>
      </c>
      <c r="D12" s="76">
        <v>0</v>
      </c>
      <c r="E12" s="76">
        <v>0</v>
      </c>
      <c r="F12" s="252">
        <f t="shared" si="0"/>
        <v>4244</v>
      </c>
      <c r="G12" s="103"/>
    </row>
    <row r="13" spans="1:7" s="1" customFormat="1" x14ac:dyDescent="0.2">
      <c r="A13" s="254" t="s">
        <v>162</v>
      </c>
      <c r="B13" s="76">
        <v>0</v>
      </c>
      <c r="C13" s="76">
        <v>6331.4</v>
      </c>
      <c r="D13" s="76">
        <v>0</v>
      </c>
      <c r="E13" s="76">
        <v>0</v>
      </c>
      <c r="F13" s="252">
        <f t="shared" si="0"/>
        <v>6331.4</v>
      </c>
      <c r="G13" s="103"/>
    </row>
    <row r="14" spans="1:7" s="1" customFormat="1" x14ac:dyDescent="0.2">
      <c r="A14" s="254" t="s">
        <v>210</v>
      </c>
      <c r="B14" s="76">
        <v>3200</v>
      </c>
      <c r="C14" s="76">
        <v>4766</v>
      </c>
      <c r="D14" s="76">
        <v>0</v>
      </c>
      <c r="E14" s="76">
        <v>0</v>
      </c>
      <c r="F14" s="252">
        <f t="shared" si="0"/>
        <v>7966</v>
      </c>
      <c r="G14" s="103"/>
    </row>
    <row r="15" spans="1:7" s="1" customFormat="1" x14ac:dyDescent="0.2">
      <c r="A15" s="254" t="s">
        <v>896</v>
      </c>
      <c r="B15" s="76">
        <v>8420</v>
      </c>
      <c r="C15" s="76">
        <v>0</v>
      </c>
      <c r="D15" s="76">
        <v>0</v>
      </c>
      <c r="E15" s="76">
        <v>0</v>
      </c>
      <c r="F15" s="252">
        <f t="shared" si="0"/>
        <v>8420</v>
      </c>
      <c r="G15" s="103"/>
    </row>
    <row r="16" spans="1:7" s="1" customFormat="1" x14ac:dyDescent="0.2">
      <c r="A16" s="254" t="s">
        <v>134</v>
      </c>
      <c r="B16" s="76">
        <v>8420</v>
      </c>
      <c r="C16" s="76">
        <v>0</v>
      </c>
      <c r="D16" s="76">
        <v>0</v>
      </c>
      <c r="E16" s="76">
        <v>0</v>
      </c>
      <c r="F16" s="252">
        <f t="shared" si="0"/>
        <v>8420</v>
      </c>
      <c r="G16" s="103"/>
    </row>
    <row r="17" spans="1:7" s="1" customFormat="1" x14ac:dyDescent="0.2">
      <c r="A17" s="254" t="s">
        <v>206</v>
      </c>
      <c r="B17" s="76">
        <v>9058</v>
      </c>
      <c r="C17" s="76">
        <v>0</v>
      </c>
      <c r="D17" s="76">
        <v>0</v>
      </c>
      <c r="E17" s="76">
        <v>0</v>
      </c>
      <c r="F17" s="252">
        <f t="shared" si="0"/>
        <v>9058</v>
      </c>
      <c r="G17" s="103"/>
    </row>
    <row r="18" spans="1:7" s="1" customFormat="1" x14ac:dyDescent="0.2">
      <c r="A18" s="254" t="s">
        <v>216</v>
      </c>
      <c r="B18" s="76">
        <v>0</v>
      </c>
      <c r="C18" s="76">
        <v>9918</v>
      </c>
      <c r="D18" s="76">
        <v>0</v>
      </c>
      <c r="E18" s="76">
        <v>0</v>
      </c>
      <c r="F18" s="252">
        <f t="shared" si="0"/>
        <v>9918</v>
      </c>
      <c r="G18" s="103"/>
    </row>
    <row r="19" spans="1:7" s="1" customFormat="1" x14ac:dyDescent="0.2">
      <c r="A19" s="254" t="s">
        <v>211</v>
      </c>
      <c r="B19" s="76">
        <v>3200</v>
      </c>
      <c r="C19" s="76">
        <v>7664</v>
      </c>
      <c r="D19" s="76">
        <v>0</v>
      </c>
      <c r="E19" s="76">
        <v>0</v>
      </c>
      <c r="F19" s="252">
        <f t="shared" si="0"/>
        <v>10864</v>
      </c>
      <c r="G19" s="103"/>
    </row>
    <row r="20" spans="1:7" s="1" customFormat="1" x14ac:dyDescent="0.2">
      <c r="A20" s="254" t="s">
        <v>100</v>
      </c>
      <c r="B20" s="76">
        <v>3722</v>
      </c>
      <c r="C20" s="76">
        <v>3722</v>
      </c>
      <c r="D20" s="76">
        <v>3722</v>
      </c>
      <c r="E20" s="76">
        <v>106</v>
      </c>
      <c r="F20" s="252">
        <f t="shared" si="0"/>
        <v>11272</v>
      </c>
      <c r="G20" s="103"/>
    </row>
    <row r="21" spans="1:7" s="1" customFormat="1" x14ac:dyDescent="0.2">
      <c r="A21" s="254" t="s">
        <v>95</v>
      </c>
      <c r="B21" s="76">
        <v>8027</v>
      </c>
      <c r="C21" s="76">
        <v>0</v>
      </c>
      <c r="D21" s="76">
        <v>3403.69</v>
      </c>
      <c r="E21" s="76">
        <v>0</v>
      </c>
      <c r="F21" s="252">
        <f t="shared" si="0"/>
        <v>11430.69</v>
      </c>
      <c r="G21" s="103"/>
    </row>
    <row r="22" spans="1:7" s="1" customFormat="1" x14ac:dyDescent="0.2">
      <c r="A22" s="254" t="s">
        <v>483</v>
      </c>
      <c r="B22" s="76">
        <v>0</v>
      </c>
      <c r="C22" s="76">
        <v>13118</v>
      </c>
      <c r="D22" s="76">
        <v>0</v>
      </c>
      <c r="E22" s="76">
        <v>0</v>
      </c>
      <c r="F22" s="252">
        <f t="shared" si="0"/>
        <v>13118</v>
      </c>
      <c r="G22" s="103"/>
    </row>
    <row r="23" spans="1:7" s="1" customFormat="1" x14ac:dyDescent="0.2">
      <c r="A23" s="254" t="s">
        <v>214</v>
      </c>
      <c r="B23" s="76">
        <v>6332</v>
      </c>
      <c r="C23" s="76">
        <v>6854</v>
      </c>
      <c r="D23" s="76">
        <v>0</v>
      </c>
      <c r="E23" s="76">
        <v>0</v>
      </c>
      <c r="F23" s="252">
        <f t="shared" si="0"/>
        <v>13186</v>
      </c>
      <c r="G23" s="103"/>
    </row>
    <row r="24" spans="1:7" s="1" customFormat="1" x14ac:dyDescent="0.2">
      <c r="A24" s="254" t="s">
        <v>104</v>
      </c>
      <c r="B24" s="76">
        <v>3801.95</v>
      </c>
      <c r="C24" s="76">
        <v>3200</v>
      </c>
      <c r="D24" s="76">
        <v>3722</v>
      </c>
      <c r="E24" s="76">
        <v>4368</v>
      </c>
      <c r="F24" s="252">
        <f t="shared" si="0"/>
        <v>15091.95</v>
      </c>
      <c r="G24" s="103"/>
    </row>
    <row r="25" spans="1:7" s="1" customFormat="1" x14ac:dyDescent="0.2">
      <c r="A25" s="254" t="s">
        <v>224</v>
      </c>
      <c r="B25" s="76">
        <v>15805.42</v>
      </c>
      <c r="C25" s="76">
        <v>0</v>
      </c>
      <c r="D25" s="76">
        <v>0</v>
      </c>
      <c r="E25" s="76">
        <v>0</v>
      </c>
      <c r="F25" s="252">
        <f t="shared" si="0"/>
        <v>15805.42</v>
      </c>
      <c r="G25" s="103"/>
    </row>
    <row r="26" spans="1:7" s="1" customFormat="1" x14ac:dyDescent="0.2">
      <c r="A26" s="254" t="s">
        <v>98</v>
      </c>
      <c r="B26" s="76">
        <v>5831.23</v>
      </c>
      <c r="C26" s="76">
        <v>4766</v>
      </c>
      <c r="D26" s="76">
        <v>0</v>
      </c>
      <c r="E26" s="76">
        <v>5549</v>
      </c>
      <c r="F26" s="252">
        <f t="shared" si="0"/>
        <v>16146.23</v>
      </c>
      <c r="G26" s="103"/>
    </row>
    <row r="27" spans="1:7" s="1" customFormat="1" x14ac:dyDescent="0.2">
      <c r="A27" s="254" t="s">
        <v>217</v>
      </c>
      <c r="B27" s="76">
        <v>3722</v>
      </c>
      <c r="C27" s="76">
        <v>3722</v>
      </c>
      <c r="D27" s="76">
        <v>3200</v>
      </c>
      <c r="E27" s="76">
        <v>5810</v>
      </c>
      <c r="F27" s="252">
        <f t="shared" si="0"/>
        <v>16454</v>
      </c>
      <c r="G27" s="103"/>
    </row>
    <row r="28" spans="1:7" s="1" customFormat="1" x14ac:dyDescent="0.2">
      <c r="A28" s="254" t="s">
        <v>135</v>
      </c>
      <c r="B28" s="76">
        <v>16186.57</v>
      </c>
      <c r="C28" s="76">
        <v>0</v>
      </c>
      <c r="D28" s="76">
        <v>612.74</v>
      </c>
      <c r="E28" s="76">
        <v>0</v>
      </c>
      <c r="F28" s="252">
        <f t="shared" si="0"/>
        <v>16799.310000000001</v>
      </c>
      <c r="G28" s="103"/>
    </row>
    <row r="29" spans="1:7" s="1" customFormat="1" x14ac:dyDescent="0.2">
      <c r="A29" s="254" t="s">
        <v>897</v>
      </c>
      <c r="B29" s="76">
        <v>4361.3999999999996</v>
      </c>
      <c r="C29" s="76">
        <v>4244</v>
      </c>
      <c r="D29" s="76">
        <v>4244</v>
      </c>
      <c r="E29" s="76">
        <v>4231</v>
      </c>
      <c r="F29" s="252">
        <f t="shared" si="0"/>
        <v>17080.400000000001</v>
      </c>
      <c r="G29" s="103"/>
    </row>
    <row r="30" spans="1:7" s="1" customFormat="1" x14ac:dyDescent="0.2">
      <c r="A30" s="254" t="s">
        <v>215</v>
      </c>
      <c r="B30" s="76">
        <v>4905.03</v>
      </c>
      <c r="C30" s="76">
        <v>3722</v>
      </c>
      <c r="D30" s="76">
        <v>3200</v>
      </c>
      <c r="E30" s="76">
        <v>5288</v>
      </c>
      <c r="F30" s="252">
        <f t="shared" si="0"/>
        <v>17115.03</v>
      </c>
      <c r="G30" s="103"/>
    </row>
    <row r="31" spans="1:7" s="1" customFormat="1" x14ac:dyDescent="0.2">
      <c r="A31" s="254" t="s">
        <v>898</v>
      </c>
      <c r="B31" s="76">
        <v>6854</v>
      </c>
      <c r="C31" s="76">
        <v>7898</v>
      </c>
      <c r="D31" s="76">
        <v>2388</v>
      </c>
      <c r="E31" s="76">
        <v>0</v>
      </c>
      <c r="F31" s="252">
        <f t="shared" si="0"/>
        <v>17140</v>
      </c>
      <c r="G31" s="103"/>
    </row>
    <row r="32" spans="1:7" s="1" customFormat="1" x14ac:dyDescent="0.2">
      <c r="A32" s="254" t="s">
        <v>130</v>
      </c>
      <c r="B32" s="76">
        <v>17158.38</v>
      </c>
      <c r="C32" s="76">
        <v>0</v>
      </c>
      <c r="D32" s="76">
        <v>0</v>
      </c>
      <c r="E32" s="76">
        <v>0</v>
      </c>
      <c r="F32" s="252">
        <f t="shared" si="0"/>
        <v>17158.38</v>
      </c>
      <c r="G32" s="103"/>
    </row>
    <row r="33" spans="1:7" s="1" customFormat="1" x14ac:dyDescent="0.2">
      <c r="A33" s="254" t="s">
        <v>250</v>
      </c>
      <c r="B33" s="76">
        <v>18073.8</v>
      </c>
      <c r="C33" s="76">
        <v>0</v>
      </c>
      <c r="D33" s="76">
        <v>0</v>
      </c>
      <c r="E33" s="76">
        <v>0</v>
      </c>
      <c r="F33" s="252">
        <f t="shared" si="0"/>
        <v>18073.8</v>
      </c>
      <c r="G33" s="103"/>
    </row>
    <row r="34" spans="1:7" s="1" customFormat="1" x14ac:dyDescent="0.2">
      <c r="A34" s="254" t="s">
        <v>218</v>
      </c>
      <c r="B34" s="76">
        <v>0</v>
      </c>
      <c r="C34" s="76">
        <v>8942</v>
      </c>
      <c r="D34" s="76">
        <v>9464</v>
      </c>
      <c r="E34" s="76">
        <v>0</v>
      </c>
      <c r="F34" s="252">
        <f t="shared" si="0"/>
        <v>18406</v>
      </c>
      <c r="G34" s="103"/>
    </row>
    <row r="35" spans="1:7" s="1" customFormat="1" x14ac:dyDescent="0.2">
      <c r="A35" s="254" t="s">
        <v>482</v>
      </c>
      <c r="B35" s="76">
        <v>5810</v>
      </c>
      <c r="C35" s="76">
        <v>6854</v>
      </c>
      <c r="D35" s="76">
        <v>5810</v>
      </c>
      <c r="E35" s="76">
        <v>0</v>
      </c>
      <c r="F35" s="252">
        <f t="shared" si="0"/>
        <v>18474</v>
      </c>
      <c r="G35" s="103"/>
    </row>
    <row r="36" spans="1:7" s="1" customFormat="1" x14ac:dyDescent="0.2">
      <c r="A36" s="254" t="s">
        <v>221</v>
      </c>
      <c r="B36" s="76">
        <v>4679.51</v>
      </c>
      <c r="C36" s="76">
        <v>3200</v>
      </c>
      <c r="D36" s="76">
        <v>3200</v>
      </c>
      <c r="E36" s="76">
        <v>7599.36</v>
      </c>
      <c r="F36" s="252">
        <f t="shared" ref="F36:F67" si="1">ROUND(SUM(B36:E36),5)</f>
        <v>18678.87</v>
      </c>
      <c r="G36" s="103"/>
    </row>
    <row r="37" spans="1:7" s="1" customFormat="1" x14ac:dyDescent="0.2">
      <c r="A37" s="254" t="s">
        <v>116</v>
      </c>
      <c r="B37" s="76">
        <v>6526.63</v>
      </c>
      <c r="C37" s="76">
        <v>4244</v>
      </c>
      <c r="D37" s="76">
        <v>5810</v>
      </c>
      <c r="E37" s="76">
        <v>2231</v>
      </c>
      <c r="F37" s="252">
        <f t="shared" si="1"/>
        <v>18811.63</v>
      </c>
      <c r="G37" s="103"/>
    </row>
    <row r="38" spans="1:7" s="1" customFormat="1" x14ac:dyDescent="0.2">
      <c r="A38" s="254" t="s">
        <v>213</v>
      </c>
      <c r="B38" s="76">
        <v>6473.15</v>
      </c>
      <c r="C38" s="76">
        <v>6332</v>
      </c>
      <c r="D38" s="76">
        <v>0</v>
      </c>
      <c r="E38" s="76">
        <v>6223</v>
      </c>
      <c r="F38" s="252">
        <f t="shared" si="1"/>
        <v>19028.150000000001</v>
      </c>
      <c r="G38" s="103"/>
    </row>
    <row r="39" spans="1:7" s="1" customFormat="1" x14ac:dyDescent="0.2">
      <c r="A39" s="254" t="s">
        <v>220</v>
      </c>
      <c r="B39" s="76">
        <v>4617.2700000000004</v>
      </c>
      <c r="C39" s="76">
        <v>4244</v>
      </c>
      <c r="D39" s="76">
        <v>4244</v>
      </c>
      <c r="E39" s="76">
        <v>6406.49</v>
      </c>
      <c r="F39" s="252">
        <f t="shared" si="1"/>
        <v>19511.759999999998</v>
      </c>
      <c r="G39" s="103"/>
    </row>
    <row r="40" spans="1:7" s="1" customFormat="1" x14ac:dyDescent="0.2">
      <c r="A40" s="254" t="s">
        <v>899</v>
      </c>
      <c r="B40" s="76">
        <v>4374.16</v>
      </c>
      <c r="C40" s="76">
        <v>3200</v>
      </c>
      <c r="D40" s="76">
        <v>3200</v>
      </c>
      <c r="E40" s="76">
        <v>8922</v>
      </c>
      <c r="F40" s="252">
        <f t="shared" si="1"/>
        <v>19696.16</v>
      </c>
      <c r="G40" s="103"/>
    </row>
    <row r="41" spans="1:7" s="1" customFormat="1" x14ac:dyDescent="0.2">
      <c r="A41" s="254" t="s">
        <v>222</v>
      </c>
      <c r="B41" s="76">
        <v>6101.87</v>
      </c>
      <c r="C41" s="76">
        <v>5810</v>
      </c>
      <c r="D41" s="76">
        <v>5810</v>
      </c>
      <c r="E41" s="76">
        <v>5810</v>
      </c>
      <c r="F41" s="252">
        <f t="shared" si="1"/>
        <v>23531.87</v>
      </c>
      <c r="G41" s="103"/>
    </row>
    <row r="42" spans="1:7" s="1" customFormat="1" x14ac:dyDescent="0.2">
      <c r="A42" s="254" t="s">
        <v>223</v>
      </c>
      <c r="B42" s="76">
        <v>6765.53</v>
      </c>
      <c r="C42" s="76">
        <v>6332</v>
      </c>
      <c r="D42" s="76">
        <v>6332</v>
      </c>
      <c r="E42" s="76">
        <v>6332</v>
      </c>
      <c r="F42" s="252">
        <f t="shared" si="1"/>
        <v>25761.53</v>
      </c>
      <c r="G42" s="103"/>
    </row>
    <row r="43" spans="1:7" s="1" customFormat="1" x14ac:dyDescent="0.2">
      <c r="A43" s="254" t="s">
        <v>101</v>
      </c>
      <c r="B43" s="76">
        <v>8272.76</v>
      </c>
      <c r="C43" s="76">
        <v>8420</v>
      </c>
      <c r="D43" s="76">
        <v>9464</v>
      </c>
      <c r="E43" s="76">
        <v>3096</v>
      </c>
      <c r="F43" s="252">
        <f t="shared" si="1"/>
        <v>29252.76</v>
      </c>
      <c r="G43" s="103"/>
    </row>
    <row r="44" spans="1:7" s="1" customFormat="1" x14ac:dyDescent="0.2">
      <c r="A44" s="254" t="s">
        <v>226</v>
      </c>
      <c r="B44" s="76">
        <v>9210.6200000000008</v>
      </c>
      <c r="C44" s="76">
        <v>5288</v>
      </c>
      <c r="D44" s="76">
        <v>4775.5</v>
      </c>
      <c r="E44" s="76">
        <v>17710</v>
      </c>
      <c r="F44" s="252">
        <f t="shared" si="1"/>
        <v>36984.120000000003</v>
      </c>
      <c r="G44" s="103"/>
    </row>
    <row r="45" spans="1:7" s="1" customFormat="1" x14ac:dyDescent="0.2">
      <c r="A45" s="254" t="s">
        <v>227</v>
      </c>
      <c r="B45" s="76">
        <v>8028.72</v>
      </c>
      <c r="C45" s="76">
        <v>4766</v>
      </c>
      <c r="D45" s="76">
        <v>5467.01</v>
      </c>
      <c r="E45" s="76">
        <v>21964.68</v>
      </c>
      <c r="F45" s="252">
        <f t="shared" si="1"/>
        <v>40226.410000000003</v>
      </c>
      <c r="G45" s="103"/>
    </row>
    <row r="46" spans="1:7" s="1" customFormat="1" x14ac:dyDescent="0.2">
      <c r="A46" s="254" t="s">
        <v>228</v>
      </c>
      <c r="B46" s="76">
        <v>10050.34</v>
      </c>
      <c r="C46" s="76">
        <v>7898</v>
      </c>
      <c r="D46" s="76">
        <v>17294</v>
      </c>
      <c r="E46" s="76">
        <v>11098</v>
      </c>
      <c r="F46" s="252">
        <f t="shared" si="1"/>
        <v>46340.34</v>
      </c>
      <c r="G46" s="103"/>
    </row>
    <row r="47" spans="1:7" s="1" customFormat="1" x14ac:dyDescent="0.2">
      <c r="A47" s="254" t="s">
        <v>280</v>
      </c>
      <c r="B47" s="76">
        <v>8789.9699999999993</v>
      </c>
      <c r="C47" s="76">
        <v>0</v>
      </c>
      <c r="D47" s="76">
        <v>2786.82</v>
      </c>
      <c r="E47" s="76">
        <v>35377.089999999997</v>
      </c>
      <c r="F47" s="252">
        <f t="shared" si="1"/>
        <v>46953.88</v>
      </c>
      <c r="G47" s="103"/>
    </row>
    <row r="48" spans="1:7" s="1" customFormat="1" x14ac:dyDescent="0.2">
      <c r="A48" s="254" t="s">
        <v>225</v>
      </c>
      <c r="B48" s="76">
        <v>25575.88</v>
      </c>
      <c r="C48" s="76">
        <v>4244</v>
      </c>
      <c r="D48" s="76">
        <v>4244</v>
      </c>
      <c r="E48" s="76">
        <v>13658</v>
      </c>
      <c r="F48" s="252">
        <f t="shared" si="1"/>
        <v>47721.88</v>
      </c>
      <c r="G48" s="103"/>
    </row>
    <row r="49" spans="1:7" s="1" customFormat="1" x14ac:dyDescent="0.2">
      <c r="A49" s="254" t="s">
        <v>229</v>
      </c>
      <c r="B49" s="76">
        <v>7218.61</v>
      </c>
      <c r="C49" s="76">
        <v>4766</v>
      </c>
      <c r="D49" s="76">
        <v>7243.23</v>
      </c>
      <c r="E49" s="76">
        <v>28815.38</v>
      </c>
      <c r="F49" s="252">
        <f t="shared" si="1"/>
        <v>48043.22</v>
      </c>
      <c r="G49" s="103"/>
    </row>
    <row r="50" spans="1:7" s="1" customFormat="1" x14ac:dyDescent="0.2">
      <c r="A50" s="254" t="s">
        <v>234</v>
      </c>
      <c r="B50" s="76">
        <v>4766</v>
      </c>
      <c r="C50" s="76">
        <v>0</v>
      </c>
      <c r="D50" s="76">
        <v>7846.03</v>
      </c>
      <c r="E50" s="76">
        <v>41572.959999999999</v>
      </c>
      <c r="F50" s="252">
        <f t="shared" si="1"/>
        <v>54184.99</v>
      </c>
      <c r="G50" s="103"/>
    </row>
    <row r="51" spans="1:7" s="1" customFormat="1" x14ac:dyDescent="0.2">
      <c r="A51" s="254" t="s">
        <v>230</v>
      </c>
      <c r="B51" s="76">
        <v>10276.56</v>
      </c>
      <c r="C51" s="76">
        <v>7898</v>
      </c>
      <c r="D51" s="76">
        <v>8076.35</v>
      </c>
      <c r="E51" s="76">
        <v>30326.19</v>
      </c>
      <c r="F51" s="252">
        <f t="shared" si="1"/>
        <v>56577.1</v>
      </c>
      <c r="G51" s="103"/>
    </row>
    <row r="52" spans="1:7" s="1" customFormat="1" x14ac:dyDescent="0.2">
      <c r="A52" s="254" t="s">
        <v>232</v>
      </c>
      <c r="B52" s="76">
        <v>8728.85</v>
      </c>
      <c r="C52" s="76">
        <v>3200</v>
      </c>
      <c r="D52" s="76">
        <v>5879.65</v>
      </c>
      <c r="E52" s="76">
        <v>40927.71</v>
      </c>
      <c r="F52" s="252">
        <f t="shared" si="1"/>
        <v>58736.21</v>
      </c>
      <c r="G52" s="103"/>
    </row>
    <row r="53" spans="1:7" s="1" customFormat="1" x14ac:dyDescent="0.2">
      <c r="A53" s="254" t="s">
        <v>231</v>
      </c>
      <c r="B53" s="76">
        <v>13600.66</v>
      </c>
      <c r="C53" s="76">
        <v>9464</v>
      </c>
      <c r="D53" s="76">
        <v>8255.7099999999991</v>
      </c>
      <c r="E53" s="76">
        <v>30508.65</v>
      </c>
      <c r="F53" s="252">
        <f t="shared" si="1"/>
        <v>61829.02</v>
      </c>
      <c r="G53" s="103"/>
    </row>
    <row r="54" spans="1:7" s="1" customFormat="1" x14ac:dyDescent="0.2">
      <c r="A54" s="254" t="s">
        <v>233</v>
      </c>
      <c r="B54" s="76">
        <v>10791.05</v>
      </c>
      <c r="C54" s="76">
        <v>5810</v>
      </c>
      <c r="D54" s="76">
        <v>7795</v>
      </c>
      <c r="E54" s="76">
        <v>41102.31</v>
      </c>
      <c r="F54" s="252">
        <f t="shared" si="1"/>
        <v>65498.36</v>
      </c>
      <c r="G54" s="103"/>
    </row>
    <row r="55" spans="1:7" s="1" customFormat="1" x14ac:dyDescent="0.2">
      <c r="A55" s="254" t="s">
        <v>238</v>
      </c>
      <c r="B55" s="76">
        <v>0</v>
      </c>
      <c r="C55" s="76">
        <v>0</v>
      </c>
      <c r="D55" s="76">
        <v>0</v>
      </c>
      <c r="E55" s="76">
        <v>72517</v>
      </c>
      <c r="F55" s="252">
        <f t="shared" si="1"/>
        <v>72517</v>
      </c>
      <c r="G55" s="103"/>
    </row>
    <row r="56" spans="1:7" s="1" customFormat="1" x14ac:dyDescent="0.2">
      <c r="A56" s="254" t="s">
        <v>196</v>
      </c>
      <c r="B56" s="76">
        <v>0</v>
      </c>
      <c r="C56" s="76">
        <v>0</v>
      </c>
      <c r="D56" s="76">
        <v>71091.73</v>
      </c>
      <c r="E56" s="76">
        <v>2605.75</v>
      </c>
      <c r="F56" s="252">
        <f t="shared" si="1"/>
        <v>73697.48</v>
      </c>
      <c r="G56" s="103"/>
    </row>
    <row r="57" spans="1:7" s="1" customFormat="1" x14ac:dyDescent="0.2">
      <c r="A57" s="254" t="s">
        <v>87</v>
      </c>
      <c r="B57" s="76">
        <v>74544.12</v>
      </c>
      <c r="C57" s="76">
        <v>0</v>
      </c>
      <c r="D57" s="76">
        <v>1027.56</v>
      </c>
      <c r="E57" s="76">
        <v>0</v>
      </c>
      <c r="F57" s="252">
        <f t="shared" si="1"/>
        <v>75571.679999999993</v>
      </c>
      <c r="G57" s="103"/>
    </row>
    <row r="58" spans="1:7" s="1" customFormat="1" x14ac:dyDescent="0.2">
      <c r="A58" s="254" t="s">
        <v>240</v>
      </c>
      <c r="B58" s="76">
        <v>0</v>
      </c>
      <c r="C58" s="76">
        <v>0</v>
      </c>
      <c r="D58" s="76">
        <v>0</v>
      </c>
      <c r="E58" s="76">
        <v>80574</v>
      </c>
      <c r="F58" s="252">
        <f t="shared" si="1"/>
        <v>80574</v>
      </c>
      <c r="G58" s="103"/>
    </row>
    <row r="59" spans="1:7" s="1" customFormat="1" x14ac:dyDescent="0.2">
      <c r="A59" s="254" t="s">
        <v>235</v>
      </c>
      <c r="B59" s="76">
        <v>14411.65</v>
      </c>
      <c r="C59" s="76">
        <v>8942</v>
      </c>
      <c r="D59" s="76">
        <v>10943.33</v>
      </c>
      <c r="E59" s="76">
        <v>47811.63</v>
      </c>
      <c r="F59" s="252">
        <f t="shared" si="1"/>
        <v>82108.61</v>
      </c>
      <c r="G59" s="103"/>
    </row>
    <row r="60" spans="1:7" s="1" customFormat="1" x14ac:dyDescent="0.2">
      <c r="A60" s="254" t="s">
        <v>239</v>
      </c>
      <c r="B60" s="76">
        <v>3932</v>
      </c>
      <c r="C60" s="76">
        <v>0</v>
      </c>
      <c r="D60" s="76">
        <v>0</v>
      </c>
      <c r="E60" s="76">
        <v>80574</v>
      </c>
      <c r="F60" s="252">
        <f t="shared" si="1"/>
        <v>84506</v>
      </c>
      <c r="G60" s="103"/>
    </row>
    <row r="61" spans="1:7" s="1" customFormat="1" x14ac:dyDescent="0.2">
      <c r="A61" s="254" t="s">
        <v>900</v>
      </c>
      <c r="B61" s="76">
        <v>10974.63</v>
      </c>
      <c r="C61" s="76">
        <v>16250</v>
      </c>
      <c r="D61" s="76">
        <v>7795.57</v>
      </c>
      <c r="E61" s="76">
        <v>62400.41</v>
      </c>
      <c r="F61" s="252">
        <f t="shared" si="1"/>
        <v>97420.61</v>
      </c>
      <c r="G61" s="103"/>
    </row>
    <row r="62" spans="1:7" s="1" customFormat="1" x14ac:dyDescent="0.2">
      <c r="A62" s="254" t="s">
        <v>241</v>
      </c>
      <c r="B62" s="76">
        <v>3722</v>
      </c>
      <c r="C62" s="76">
        <v>0</v>
      </c>
      <c r="D62" s="76">
        <v>0</v>
      </c>
      <c r="E62" s="76">
        <v>114016</v>
      </c>
      <c r="F62" s="252">
        <f t="shared" si="1"/>
        <v>117738</v>
      </c>
      <c r="G62" s="103"/>
    </row>
    <row r="63" spans="1:7" s="1" customFormat="1" x14ac:dyDescent="0.2">
      <c r="A63" s="254" t="s">
        <v>236</v>
      </c>
      <c r="B63" s="76">
        <v>60740</v>
      </c>
      <c r="C63" s="76">
        <v>0</v>
      </c>
      <c r="D63" s="76">
        <v>0</v>
      </c>
      <c r="E63" s="76">
        <v>60740</v>
      </c>
      <c r="F63" s="252">
        <f t="shared" si="1"/>
        <v>121480</v>
      </c>
      <c r="G63" s="103"/>
    </row>
    <row r="64" spans="1:7" s="1" customFormat="1" x14ac:dyDescent="0.2">
      <c r="A64" s="254" t="s">
        <v>237</v>
      </c>
      <c r="B64" s="76">
        <v>60740</v>
      </c>
      <c r="C64" s="76">
        <v>0</v>
      </c>
      <c r="D64" s="76">
        <v>0</v>
      </c>
      <c r="E64" s="76">
        <v>60740</v>
      </c>
      <c r="F64" s="252">
        <f t="shared" si="1"/>
        <v>121480</v>
      </c>
      <c r="G64" s="103"/>
    </row>
    <row r="65" spans="1:7" s="1" customFormat="1" ht="13.5" thickBot="1" x14ac:dyDescent="0.25">
      <c r="A65" s="314" t="s">
        <v>243</v>
      </c>
      <c r="B65" s="247">
        <v>0</v>
      </c>
      <c r="C65" s="247">
        <v>0</v>
      </c>
      <c r="D65" s="247">
        <v>0</v>
      </c>
      <c r="E65" s="247">
        <v>138835</v>
      </c>
      <c r="F65" s="253">
        <f t="shared" si="1"/>
        <v>138835</v>
      </c>
      <c r="G65" s="103"/>
    </row>
    <row r="66" spans="1:7" s="1" customFormat="1" x14ac:dyDescent="0.2">
      <c r="A66" s="254" t="s">
        <v>244</v>
      </c>
      <c r="B66" s="76">
        <v>3199</v>
      </c>
      <c r="C66" s="76">
        <v>0</v>
      </c>
      <c r="D66" s="76">
        <v>0</v>
      </c>
      <c r="E66" s="76">
        <v>140836</v>
      </c>
      <c r="F66" s="252">
        <f t="shared" si="1"/>
        <v>144035</v>
      </c>
      <c r="G66" s="103"/>
    </row>
    <row r="67" spans="1:7" s="1" customFormat="1" x14ac:dyDescent="0.2">
      <c r="A67" s="254" t="s">
        <v>245</v>
      </c>
      <c r="B67" s="76">
        <v>0</v>
      </c>
      <c r="C67" s="76">
        <v>0</v>
      </c>
      <c r="D67" s="76">
        <v>0</v>
      </c>
      <c r="E67" s="76">
        <v>145479</v>
      </c>
      <c r="F67" s="252">
        <f t="shared" si="1"/>
        <v>145479</v>
      </c>
      <c r="G67" s="103"/>
    </row>
    <row r="68" spans="1:7" s="1" customFormat="1" x14ac:dyDescent="0.2">
      <c r="A68" s="254" t="s">
        <v>246</v>
      </c>
      <c r="B68" s="76">
        <v>156681.4</v>
      </c>
      <c r="C68" s="76">
        <v>0</v>
      </c>
      <c r="D68" s="76">
        <v>0</v>
      </c>
      <c r="E68" s="76">
        <v>0</v>
      </c>
      <c r="F68" s="252">
        <f t="shared" ref="F68:F99" si="2">ROUND(SUM(B68:E68),5)</f>
        <v>156681.4</v>
      </c>
      <c r="G68" s="103"/>
    </row>
    <row r="69" spans="1:7" s="1" customFormat="1" x14ac:dyDescent="0.2">
      <c r="A69" s="254" t="s">
        <v>484</v>
      </c>
      <c r="B69" s="76">
        <v>82322.350000000006</v>
      </c>
      <c r="C69" s="76">
        <v>80574</v>
      </c>
      <c r="D69" s="76">
        <v>0</v>
      </c>
      <c r="E69" s="76">
        <v>0</v>
      </c>
      <c r="F69" s="252">
        <f t="shared" si="2"/>
        <v>162896.35</v>
      </c>
      <c r="G69" s="103"/>
    </row>
    <row r="70" spans="1:7" s="1" customFormat="1" x14ac:dyDescent="0.2">
      <c r="A70" s="254" t="s">
        <v>485</v>
      </c>
      <c r="B70" s="76">
        <v>92402.6</v>
      </c>
      <c r="C70" s="76">
        <v>91462</v>
      </c>
      <c r="D70" s="76">
        <v>0</v>
      </c>
      <c r="E70" s="76">
        <v>0</v>
      </c>
      <c r="F70" s="252">
        <f t="shared" si="2"/>
        <v>183864.6</v>
      </c>
      <c r="G70" s="103"/>
    </row>
    <row r="71" spans="1:7" s="1" customFormat="1" x14ac:dyDescent="0.2">
      <c r="A71" s="254" t="s">
        <v>128</v>
      </c>
      <c r="B71" s="76">
        <v>159698.78</v>
      </c>
      <c r="C71" s="76">
        <v>48332.44</v>
      </c>
      <c r="D71" s="76">
        <v>4373.8500000000004</v>
      </c>
      <c r="E71" s="76">
        <v>0</v>
      </c>
      <c r="F71" s="252">
        <f t="shared" si="2"/>
        <v>212405.07</v>
      </c>
      <c r="G71" s="103"/>
    </row>
    <row r="72" spans="1:7" s="1" customFormat="1" x14ac:dyDescent="0.2">
      <c r="A72" s="254" t="s">
        <v>133</v>
      </c>
      <c r="B72" s="76">
        <v>85620.479999999996</v>
      </c>
      <c r="C72" s="76">
        <v>87818</v>
      </c>
      <c r="D72" s="76">
        <v>83573.45</v>
      </c>
      <c r="E72" s="76">
        <v>0</v>
      </c>
      <c r="F72" s="252">
        <f t="shared" si="2"/>
        <v>257011.93</v>
      </c>
      <c r="G72" s="103"/>
    </row>
    <row r="73" spans="1:7" s="1" customFormat="1" x14ac:dyDescent="0.2">
      <c r="A73" s="254" t="s">
        <v>131</v>
      </c>
      <c r="B73" s="76">
        <v>148635.70000000001</v>
      </c>
      <c r="C73" s="76">
        <v>130930.4</v>
      </c>
      <c r="D73" s="76">
        <v>0</v>
      </c>
      <c r="E73" s="76">
        <v>0</v>
      </c>
      <c r="F73" s="252">
        <f t="shared" si="2"/>
        <v>279566.09999999998</v>
      </c>
      <c r="G73" s="103"/>
    </row>
    <row r="74" spans="1:7" s="1" customFormat="1" x14ac:dyDescent="0.2">
      <c r="A74" s="254" t="s">
        <v>124</v>
      </c>
      <c r="B74" s="76">
        <v>149604.79</v>
      </c>
      <c r="C74" s="76">
        <v>132349</v>
      </c>
      <c r="D74" s="76">
        <v>0</v>
      </c>
      <c r="E74" s="76">
        <v>0</v>
      </c>
      <c r="F74" s="252">
        <f t="shared" si="2"/>
        <v>281953.78999999998</v>
      </c>
      <c r="G74" s="103"/>
    </row>
    <row r="75" spans="1:7" s="1" customFormat="1" x14ac:dyDescent="0.2">
      <c r="A75" s="254" t="s">
        <v>486</v>
      </c>
      <c r="B75" s="76">
        <v>151505.56</v>
      </c>
      <c r="C75" s="76">
        <v>147777</v>
      </c>
      <c r="D75" s="76">
        <v>0</v>
      </c>
      <c r="E75" s="76">
        <v>0</v>
      </c>
      <c r="F75" s="252">
        <f t="shared" si="2"/>
        <v>299282.56</v>
      </c>
      <c r="G75" s="103"/>
    </row>
    <row r="76" spans="1:7" s="1" customFormat="1" x14ac:dyDescent="0.2">
      <c r="A76" s="254" t="s">
        <v>242</v>
      </c>
      <c r="B76" s="76">
        <v>94388.87</v>
      </c>
      <c r="C76" s="76">
        <v>83774</v>
      </c>
      <c r="D76" s="76">
        <v>86113.78</v>
      </c>
      <c r="E76" s="76">
        <v>51546</v>
      </c>
      <c r="F76" s="252">
        <f t="shared" si="2"/>
        <v>315822.65000000002</v>
      </c>
      <c r="G76" s="103"/>
    </row>
    <row r="77" spans="1:7" s="1" customFormat="1" x14ac:dyDescent="0.2">
      <c r="A77" s="254" t="s">
        <v>300</v>
      </c>
      <c r="B77" s="76">
        <v>107520.83</v>
      </c>
      <c r="C77" s="76">
        <v>87218</v>
      </c>
      <c r="D77" s="76">
        <v>110952.85</v>
      </c>
      <c r="E77" s="76">
        <v>64647</v>
      </c>
      <c r="F77" s="252">
        <f t="shared" si="2"/>
        <v>370338.68</v>
      </c>
      <c r="G77" s="103"/>
    </row>
    <row r="78" spans="1:7" s="1" customFormat="1" x14ac:dyDescent="0.2">
      <c r="A78" s="254" t="s">
        <v>247</v>
      </c>
      <c r="B78" s="76">
        <v>100743.6</v>
      </c>
      <c r="C78" s="76">
        <v>80574</v>
      </c>
      <c r="D78" s="76">
        <v>86113.1</v>
      </c>
      <c r="E78" s="76">
        <v>156384.74</v>
      </c>
      <c r="F78" s="252">
        <f t="shared" si="2"/>
        <v>423815.44</v>
      </c>
      <c r="G78" s="103"/>
    </row>
    <row r="79" spans="1:7" s="1" customFormat="1" x14ac:dyDescent="0.2">
      <c r="A79" s="254" t="s">
        <v>248</v>
      </c>
      <c r="B79" s="76">
        <v>113916.99</v>
      </c>
      <c r="C79" s="76">
        <v>90418</v>
      </c>
      <c r="D79" s="76">
        <v>97043.26</v>
      </c>
      <c r="E79" s="76">
        <v>181474.73</v>
      </c>
      <c r="F79" s="252">
        <f t="shared" si="2"/>
        <v>482852.98</v>
      </c>
      <c r="G79" s="103"/>
    </row>
    <row r="80" spans="1:7" s="1" customFormat="1" x14ac:dyDescent="0.2">
      <c r="A80" s="254" t="s">
        <v>252</v>
      </c>
      <c r="B80" s="76">
        <v>153460.45000000001</v>
      </c>
      <c r="C80" s="76">
        <v>138835</v>
      </c>
      <c r="D80" s="76">
        <v>160470.44</v>
      </c>
      <c r="E80" s="76">
        <v>59640</v>
      </c>
      <c r="F80" s="252">
        <f t="shared" si="2"/>
        <v>512405.89</v>
      </c>
      <c r="G80" s="103"/>
    </row>
    <row r="81" spans="1:10" s="1" customFormat="1" x14ac:dyDescent="0.2">
      <c r="A81" s="254" t="s">
        <v>253</v>
      </c>
      <c r="B81" s="76">
        <v>162409.37</v>
      </c>
      <c r="C81" s="76">
        <v>145479</v>
      </c>
      <c r="D81" s="76">
        <v>165136.60999999999</v>
      </c>
      <c r="E81" s="76">
        <v>82534.210000000006</v>
      </c>
      <c r="F81" s="252">
        <f t="shared" si="2"/>
        <v>555559.18999999994</v>
      </c>
      <c r="G81" s="103"/>
    </row>
    <row r="82" spans="1:10" s="1" customFormat="1" x14ac:dyDescent="0.2">
      <c r="A82" s="254" t="s">
        <v>160</v>
      </c>
      <c r="B82" s="76">
        <v>0</v>
      </c>
      <c r="C82" s="76">
        <v>0</v>
      </c>
      <c r="D82" s="76">
        <v>190495.89</v>
      </c>
      <c r="E82" s="76">
        <v>427934.32</v>
      </c>
      <c r="F82" s="252">
        <f t="shared" si="2"/>
        <v>618430.21</v>
      </c>
      <c r="G82" s="103"/>
    </row>
    <row r="83" spans="1:10" s="1" customFormat="1" ht="13.5" thickBot="1" x14ac:dyDescent="0.25">
      <c r="A83" s="254" t="s">
        <v>251</v>
      </c>
      <c r="B83" s="76">
        <v>166832.06</v>
      </c>
      <c r="C83" s="76">
        <v>138835</v>
      </c>
      <c r="D83" s="76">
        <v>160470.44</v>
      </c>
      <c r="E83" s="76">
        <v>202622</v>
      </c>
      <c r="F83" s="252">
        <f t="shared" si="2"/>
        <v>668759.5</v>
      </c>
      <c r="G83" s="103"/>
    </row>
    <row r="84" spans="1:10" ht="16.5" customHeight="1" thickBot="1" x14ac:dyDescent="0.25">
      <c r="A84" s="87" t="s">
        <v>3</v>
      </c>
      <c r="B84" s="315">
        <f>SUM(B4:B83)</f>
        <v>2497508.02</v>
      </c>
      <c r="C84" s="315">
        <f>SUM(C4:C83)</f>
        <v>1700695.2400000002</v>
      </c>
      <c r="D84" s="315">
        <f>SUM(D4:D83)</f>
        <v>1394768.66</v>
      </c>
      <c r="E84" s="315">
        <f>SUM(E4:E83)</f>
        <v>2618944.61</v>
      </c>
      <c r="F84" s="316">
        <f>SUM(F4:F83)</f>
        <v>8211916.5300000003</v>
      </c>
      <c r="J84" s="77"/>
    </row>
    <row r="85" spans="1:10" ht="13.5" thickBot="1" x14ac:dyDescent="0.25">
      <c r="A85" s="96" t="s">
        <v>487</v>
      </c>
      <c r="B85" s="97"/>
      <c r="C85" s="97"/>
      <c r="D85" s="97"/>
      <c r="E85" s="97"/>
      <c r="F85" s="98"/>
    </row>
    <row r="86" spans="1:10" x14ac:dyDescent="0.2">
      <c r="A86" s="254" t="s">
        <v>136</v>
      </c>
      <c r="B86" s="76">
        <v>-131920</v>
      </c>
      <c r="C86" s="76">
        <v>-13881</v>
      </c>
      <c r="D86" s="76">
        <v>0</v>
      </c>
      <c r="E86" s="76">
        <v>0</v>
      </c>
      <c r="F86" s="252">
        <f t="shared" ref="F86:F112" si="3">ROUND(SUM(B86:E86),5)</f>
        <v>-145801</v>
      </c>
      <c r="H86" s="170"/>
      <c r="I86" s="81"/>
    </row>
    <row r="87" spans="1:10" x14ac:dyDescent="0.2">
      <c r="A87" s="254" t="s">
        <v>86</v>
      </c>
      <c r="B87" s="76">
        <v>-137900</v>
      </c>
      <c r="C87" s="76">
        <v>-206</v>
      </c>
      <c r="D87" s="76">
        <v>0</v>
      </c>
      <c r="E87" s="76">
        <v>0</v>
      </c>
      <c r="F87" s="252">
        <f t="shared" si="3"/>
        <v>-138106</v>
      </c>
      <c r="H87" s="170"/>
      <c r="I87" s="81"/>
    </row>
    <row r="88" spans="1:10" x14ac:dyDescent="0.2">
      <c r="A88" s="254" t="s">
        <v>207</v>
      </c>
      <c r="B88" s="76">
        <v>0</v>
      </c>
      <c r="C88" s="76">
        <v>-136041.31</v>
      </c>
      <c r="D88" s="76">
        <v>0</v>
      </c>
      <c r="E88" s="76">
        <v>0</v>
      </c>
      <c r="F88" s="252">
        <f t="shared" si="3"/>
        <v>-136041.31</v>
      </c>
      <c r="H88" s="170"/>
      <c r="I88" s="81"/>
    </row>
    <row r="89" spans="1:10" x14ac:dyDescent="0.2">
      <c r="A89" s="254" t="s">
        <v>90</v>
      </c>
      <c r="B89" s="76">
        <v>-124952</v>
      </c>
      <c r="C89" s="76">
        <v>0</v>
      </c>
      <c r="D89" s="76">
        <v>0</v>
      </c>
      <c r="E89" s="76">
        <v>0</v>
      </c>
      <c r="F89" s="252">
        <f t="shared" si="3"/>
        <v>-124952</v>
      </c>
      <c r="H89" s="170"/>
      <c r="I89" s="81"/>
    </row>
    <row r="90" spans="1:10" x14ac:dyDescent="0.2">
      <c r="A90" s="254" t="s">
        <v>114</v>
      </c>
      <c r="B90" s="76">
        <v>-95827.63</v>
      </c>
      <c r="C90" s="76">
        <v>0</v>
      </c>
      <c r="D90" s="76">
        <v>0</v>
      </c>
      <c r="E90" s="76">
        <v>0</v>
      </c>
      <c r="F90" s="252">
        <f t="shared" si="3"/>
        <v>-95827.63</v>
      </c>
      <c r="H90" s="170"/>
      <c r="I90" s="81"/>
    </row>
    <row r="91" spans="1:10" x14ac:dyDescent="0.2">
      <c r="A91" s="254" t="s">
        <v>93</v>
      </c>
      <c r="B91" s="76">
        <v>-28652.84</v>
      </c>
      <c r="C91" s="76">
        <v>0</v>
      </c>
      <c r="D91" s="76">
        <v>0</v>
      </c>
      <c r="E91" s="76">
        <v>0</v>
      </c>
      <c r="F91" s="252">
        <f t="shared" si="3"/>
        <v>-28652.84</v>
      </c>
      <c r="H91" s="170"/>
      <c r="I91" s="81"/>
    </row>
    <row r="92" spans="1:10" x14ac:dyDescent="0.2">
      <c r="A92" s="254" t="s">
        <v>137</v>
      </c>
      <c r="B92" s="76">
        <v>0</v>
      </c>
      <c r="C92" s="76">
        <v>-27766</v>
      </c>
      <c r="D92" s="76">
        <v>0</v>
      </c>
      <c r="E92" s="76">
        <v>0</v>
      </c>
      <c r="F92" s="252">
        <f t="shared" si="3"/>
        <v>-27766</v>
      </c>
      <c r="H92" s="170"/>
      <c r="I92" s="81"/>
    </row>
    <row r="93" spans="1:10" x14ac:dyDescent="0.2">
      <c r="A93" s="254" t="s">
        <v>200</v>
      </c>
      <c r="B93" s="76">
        <v>0</v>
      </c>
      <c r="C93" s="76">
        <v>0</v>
      </c>
      <c r="D93" s="76">
        <v>0</v>
      </c>
      <c r="E93" s="76">
        <v>-19720.86</v>
      </c>
      <c r="F93" s="252">
        <f t="shared" si="3"/>
        <v>-19720.86</v>
      </c>
      <c r="H93" s="170"/>
      <c r="I93" s="81"/>
    </row>
    <row r="94" spans="1:10" x14ac:dyDescent="0.2">
      <c r="A94" s="254" t="s">
        <v>201</v>
      </c>
      <c r="B94" s="76">
        <v>-16114</v>
      </c>
      <c r="C94" s="76">
        <v>0</v>
      </c>
      <c r="D94" s="76">
        <v>0</v>
      </c>
      <c r="E94" s="76">
        <v>0</v>
      </c>
      <c r="F94" s="252">
        <f t="shared" si="3"/>
        <v>-16114</v>
      </c>
      <c r="H94" s="170"/>
      <c r="I94" s="81"/>
    </row>
    <row r="95" spans="1:10" x14ac:dyDescent="0.2">
      <c r="A95" s="254" t="s">
        <v>203</v>
      </c>
      <c r="B95" s="76">
        <v>0</v>
      </c>
      <c r="C95" s="76">
        <v>0</v>
      </c>
      <c r="D95" s="76">
        <v>0</v>
      </c>
      <c r="E95" s="76">
        <v>-13884</v>
      </c>
      <c r="F95" s="252">
        <f t="shared" si="3"/>
        <v>-13884</v>
      </c>
      <c r="H95" s="170"/>
      <c r="I95" s="81"/>
    </row>
    <row r="96" spans="1:10" x14ac:dyDescent="0.2">
      <c r="A96" s="254" t="s">
        <v>204</v>
      </c>
      <c r="B96" s="76">
        <v>0</v>
      </c>
      <c r="C96" s="76">
        <v>0</v>
      </c>
      <c r="D96" s="76">
        <v>0</v>
      </c>
      <c r="E96" s="76">
        <v>-13884</v>
      </c>
      <c r="F96" s="252">
        <f t="shared" si="3"/>
        <v>-13884</v>
      </c>
      <c r="H96" s="170"/>
      <c r="I96" s="81"/>
    </row>
    <row r="97" spans="1:9" x14ac:dyDescent="0.2">
      <c r="A97" s="254" t="s">
        <v>901</v>
      </c>
      <c r="B97" s="76">
        <v>0</v>
      </c>
      <c r="C97" s="76">
        <v>0</v>
      </c>
      <c r="D97" s="76">
        <v>0</v>
      </c>
      <c r="E97" s="76">
        <v>-11032</v>
      </c>
      <c r="F97" s="252">
        <f t="shared" si="3"/>
        <v>-11032</v>
      </c>
      <c r="H97" s="170"/>
      <c r="I97" s="81"/>
    </row>
    <row r="98" spans="1:9" x14ac:dyDescent="0.2">
      <c r="A98" s="254" t="s">
        <v>202</v>
      </c>
      <c r="B98" s="76">
        <v>0</v>
      </c>
      <c r="C98" s="76">
        <v>-8722</v>
      </c>
      <c r="D98" s="76">
        <v>0</v>
      </c>
      <c r="E98" s="76">
        <v>0</v>
      </c>
      <c r="F98" s="252">
        <f t="shared" si="3"/>
        <v>-8722</v>
      </c>
      <c r="H98" s="170"/>
      <c r="I98" s="81"/>
    </row>
    <row r="99" spans="1:9" x14ac:dyDescent="0.2">
      <c r="A99" s="254" t="s">
        <v>132</v>
      </c>
      <c r="B99" s="76">
        <v>-8065.97</v>
      </c>
      <c r="C99" s="76">
        <v>0</v>
      </c>
      <c r="D99" s="76">
        <v>0</v>
      </c>
      <c r="E99" s="76">
        <v>0</v>
      </c>
      <c r="F99" s="252">
        <f t="shared" si="3"/>
        <v>-8065.97</v>
      </c>
      <c r="H99" s="170"/>
      <c r="I99" s="81"/>
    </row>
    <row r="100" spans="1:9" x14ac:dyDescent="0.2">
      <c r="A100" s="254" t="s">
        <v>219</v>
      </c>
      <c r="B100" s="76">
        <v>-6400</v>
      </c>
      <c r="C100" s="76">
        <v>0</v>
      </c>
      <c r="D100" s="76">
        <v>0</v>
      </c>
      <c r="E100" s="76">
        <v>0</v>
      </c>
      <c r="F100" s="252">
        <f t="shared" si="3"/>
        <v>-6400</v>
      </c>
      <c r="H100" s="170"/>
      <c r="I100" s="81"/>
    </row>
    <row r="101" spans="1:9" x14ac:dyDescent="0.2">
      <c r="A101" s="254" t="s">
        <v>127</v>
      </c>
      <c r="B101" s="76">
        <v>-4219.6400000000003</v>
      </c>
      <c r="C101" s="76">
        <v>0</v>
      </c>
      <c r="D101" s="76">
        <v>0</v>
      </c>
      <c r="E101" s="76">
        <v>0</v>
      </c>
      <c r="F101" s="252">
        <f t="shared" si="3"/>
        <v>-4219.6400000000003</v>
      </c>
      <c r="H101" s="170"/>
      <c r="I101" s="81"/>
    </row>
    <row r="102" spans="1:9" x14ac:dyDescent="0.2">
      <c r="A102" s="254" t="s">
        <v>97</v>
      </c>
      <c r="B102" s="76">
        <v>-3200</v>
      </c>
      <c r="C102" s="76">
        <v>0</v>
      </c>
      <c r="D102" s="76">
        <v>0</v>
      </c>
      <c r="E102" s="76">
        <v>0</v>
      </c>
      <c r="F102" s="252">
        <f t="shared" si="3"/>
        <v>-3200</v>
      </c>
      <c r="H102" s="170"/>
      <c r="I102" s="81"/>
    </row>
    <row r="103" spans="1:9" x14ac:dyDescent="0.2">
      <c r="A103" s="254" t="s">
        <v>902</v>
      </c>
      <c r="B103" s="76">
        <v>-3200</v>
      </c>
      <c r="C103" s="76">
        <v>0</v>
      </c>
      <c r="D103" s="76">
        <v>0</v>
      </c>
      <c r="E103" s="76">
        <v>0</v>
      </c>
      <c r="F103" s="252">
        <f t="shared" si="3"/>
        <v>-3200</v>
      </c>
      <c r="H103" s="170"/>
      <c r="I103" s="81"/>
    </row>
    <row r="104" spans="1:9" x14ac:dyDescent="0.2">
      <c r="A104" s="254" t="s">
        <v>92</v>
      </c>
      <c r="B104" s="76">
        <v>-2597.6</v>
      </c>
      <c r="C104" s="76">
        <v>0</v>
      </c>
      <c r="D104" s="76">
        <v>0</v>
      </c>
      <c r="E104" s="76">
        <v>0</v>
      </c>
      <c r="F104" s="252">
        <f t="shared" si="3"/>
        <v>-2597.6</v>
      </c>
      <c r="H104" s="170"/>
      <c r="I104" s="81"/>
    </row>
    <row r="105" spans="1:9" x14ac:dyDescent="0.2">
      <c r="A105" s="254" t="s">
        <v>107</v>
      </c>
      <c r="B105" s="76">
        <v>0</v>
      </c>
      <c r="C105" s="76">
        <v>0</v>
      </c>
      <c r="D105" s="76">
        <v>-2553.86</v>
      </c>
      <c r="E105" s="76">
        <v>0</v>
      </c>
      <c r="F105" s="252">
        <f t="shared" si="3"/>
        <v>-2553.86</v>
      </c>
      <c r="H105" s="170"/>
      <c r="I105" s="81"/>
    </row>
    <row r="106" spans="1:9" x14ac:dyDescent="0.2">
      <c r="A106" s="254" t="s">
        <v>105</v>
      </c>
      <c r="B106" s="76">
        <v>-298</v>
      </c>
      <c r="C106" s="76">
        <v>0</v>
      </c>
      <c r="D106" s="76">
        <v>0</v>
      </c>
      <c r="E106" s="76">
        <v>0</v>
      </c>
      <c r="F106" s="252">
        <f t="shared" si="3"/>
        <v>-298</v>
      </c>
      <c r="H106" s="170"/>
      <c r="I106" s="81"/>
    </row>
    <row r="107" spans="1:9" x14ac:dyDescent="0.2">
      <c r="A107" s="254" t="s">
        <v>109</v>
      </c>
      <c r="B107" s="76">
        <v>0</v>
      </c>
      <c r="C107" s="76">
        <v>-48</v>
      </c>
      <c r="D107" s="76">
        <v>0</v>
      </c>
      <c r="E107" s="76">
        <v>0</v>
      </c>
      <c r="F107" s="252">
        <f t="shared" si="3"/>
        <v>-48</v>
      </c>
      <c r="H107" s="170"/>
      <c r="I107" s="81"/>
    </row>
    <row r="108" spans="1:9" x14ac:dyDescent="0.2">
      <c r="A108" s="254" t="s">
        <v>208</v>
      </c>
      <c r="B108" s="76">
        <v>0</v>
      </c>
      <c r="C108" s="76">
        <v>0</v>
      </c>
      <c r="D108" s="76">
        <v>0</v>
      </c>
      <c r="E108" s="76">
        <v>-20</v>
      </c>
      <c r="F108" s="252">
        <f t="shared" si="3"/>
        <v>-20</v>
      </c>
      <c r="H108" s="170"/>
      <c r="I108" s="81"/>
    </row>
    <row r="109" spans="1:9" x14ac:dyDescent="0.2">
      <c r="A109" s="254" t="s">
        <v>129</v>
      </c>
      <c r="B109" s="76">
        <v>-19</v>
      </c>
      <c r="C109" s="76">
        <v>0</v>
      </c>
      <c r="D109" s="76">
        <v>0</v>
      </c>
      <c r="E109" s="76">
        <v>0</v>
      </c>
      <c r="F109" s="252">
        <f t="shared" si="3"/>
        <v>-19</v>
      </c>
      <c r="H109" s="170"/>
      <c r="I109" s="81"/>
    </row>
    <row r="110" spans="1:9" x14ac:dyDescent="0.2">
      <c r="A110" s="254" t="s">
        <v>117</v>
      </c>
      <c r="B110" s="76">
        <v>0</v>
      </c>
      <c r="C110" s="76">
        <v>0</v>
      </c>
      <c r="D110" s="76">
        <v>0</v>
      </c>
      <c r="E110" s="76">
        <v>-3</v>
      </c>
      <c r="F110" s="252">
        <f t="shared" si="3"/>
        <v>-3</v>
      </c>
      <c r="H110" s="170"/>
      <c r="I110" s="81"/>
    </row>
    <row r="111" spans="1:9" x14ac:dyDescent="0.2">
      <c r="A111" s="254" t="s">
        <v>106</v>
      </c>
      <c r="B111" s="76">
        <v>-1</v>
      </c>
      <c r="C111" s="76">
        <v>0</v>
      </c>
      <c r="D111" s="76">
        <v>0</v>
      </c>
      <c r="E111" s="76">
        <v>0</v>
      </c>
      <c r="F111" s="252">
        <f t="shared" si="3"/>
        <v>-1</v>
      </c>
      <c r="H111" s="170"/>
      <c r="I111" s="81"/>
    </row>
    <row r="112" spans="1:9" ht="13.5" thickBot="1" x14ac:dyDescent="0.25">
      <c r="A112" s="314" t="s">
        <v>119</v>
      </c>
      <c r="B112" s="247">
        <v>0</v>
      </c>
      <c r="C112" s="247">
        <v>0</v>
      </c>
      <c r="D112" s="247">
        <v>0</v>
      </c>
      <c r="E112" s="247">
        <v>-1</v>
      </c>
      <c r="F112" s="253">
        <f t="shared" si="3"/>
        <v>-1</v>
      </c>
      <c r="H112" s="170"/>
      <c r="I112" s="81"/>
    </row>
    <row r="113" spans="1:9" ht="14.25" customHeight="1" thickBot="1" x14ac:dyDescent="0.25">
      <c r="A113" s="87" t="s">
        <v>3</v>
      </c>
      <c r="B113" s="100">
        <f>SUM(B86:B112)</f>
        <v>-563367.67999999993</v>
      </c>
      <c r="C113" s="100">
        <f>SUM(C86:C112)</f>
        <v>-186664.31</v>
      </c>
      <c r="D113" s="100">
        <f>SUM(D86:D112)</f>
        <v>-2553.86</v>
      </c>
      <c r="E113" s="100">
        <f>SUM(E86:E112)</f>
        <v>-58544.86</v>
      </c>
      <c r="F113" s="99">
        <f>SUM(F86:F112)</f>
        <v>-811130.71</v>
      </c>
    </row>
    <row r="114" spans="1:9" ht="18.75" customHeight="1" thickBot="1" x14ac:dyDescent="0.25">
      <c r="A114" s="389" t="s">
        <v>40</v>
      </c>
      <c r="B114" s="390"/>
      <c r="C114" s="390"/>
      <c r="D114" s="390"/>
      <c r="E114" s="390"/>
      <c r="F114" s="391"/>
    </row>
    <row r="115" spans="1:9" ht="18.75" customHeight="1" thickBot="1" x14ac:dyDescent="0.25">
      <c r="A115" s="88"/>
      <c r="B115" s="89" t="s">
        <v>7</v>
      </c>
      <c r="C115" s="89" t="s">
        <v>11</v>
      </c>
      <c r="D115" s="89" t="s">
        <v>12</v>
      </c>
      <c r="E115" s="89" t="s">
        <v>13</v>
      </c>
      <c r="F115" s="90" t="s">
        <v>3</v>
      </c>
      <c r="I115" s="81" t="s">
        <v>8</v>
      </c>
    </row>
    <row r="116" spans="1:9" ht="12" customHeight="1" thickBot="1" x14ac:dyDescent="0.25">
      <c r="A116" s="91" t="s">
        <v>41</v>
      </c>
      <c r="B116" s="317">
        <v>-243400.8</v>
      </c>
      <c r="C116" s="317">
        <v>-110438</v>
      </c>
      <c r="D116" s="317">
        <v>-36298.35</v>
      </c>
      <c r="E116" s="317">
        <v>-556698</v>
      </c>
      <c r="F116" s="318">
        <f>ROUND(SUM(B116:E116),5)</f>
        <v>-946835.15</v>
      </c>
    </row>
    <row r="117" spans="1:9" ht="18.75" customHeight="1" thickBot="1" x14ac:dyDescent="0.25">
      <c r="A117" s="87" t="s">
        <v>3</v>
      </c>
      <c r="B117" s="100">
        <f>+B116</f>
        <v>-243400.8</v>
      </c>
      <c r="C117" s="100">
        <f>+C116</f>
        <v>-110438</v>
      </c>
      <c r="D117" s="100">
        <f>+D116</f>
        <v>-36298.35</v>
      </c>
      <c r="E117" s="100">
        <f>+E116</f>
        <v>-556698</v>
      </c>
      <c r="F117" s="99">
        <f>+F116</f>
        <v>-946835.15</v>
      </c>
      <c r="G117" s="81" t="s">
        <v>8</v>
      </c>
    </row>
    <row r="118" spans="1:9" ht="10.5" customHeight="1" thickBot="1" x14ac:dyDescent="0.25">
      <c r="A118" s="84"/>
      <c r="B118" s="85"/>
      <c r="C118" s="85"/>
      <c r="D118" s="85"/>
      <c r="E118" s="85"/>
      <c r="F118" s="86"/>
    </row>
    <row r="119" spans="1:9" ht="27" customHeight="1" thickBot="1" x14ac:dyDescent="0.25">
      <c r="A119" s="92" t="s">
        <v>10</v>
      </c>
      <c r="B119" s="93"/>
      <c r="C119" s="93"/>
      <c r="D119" s="93"/>
      <c r="E119" s="94"/>
      <c r="F119" s="136">
        <f>+F117+F113+F84</f>
        <v>6453950.6699999999</v>
      </c>
    </row>
    <row r="120" spans="1:9" x14ac:dyDescent="0.2">
      <c r="F120" s="133" t="s">
        <v>8</v>
      </c>
      <c r="I120" s="169"/>
    </row>
    <row r="121" spans="1:9" x14ac:dyDescent="0.2">
      <c r="F121" s="69" t="s">
        <v>8</v>
      </c>
    </row>
    <row r="122" spans="1:9" x14ac:dyDescent="0.2">
      <c r="F122" s="38"/>
    </row>
    <row r="124" spans="1:9" x14ac:dyDescent="0.2">
      <c r="F124" s="77"/>
    </row>
  </sheetData>
  <mergeCells count="2">
    <mergeCell ref="A1:F1"/>
    <mergeCell ref="A114:F114"/>
  </mergeCells>
  <phoneticPr fontId="44" type="noConversion"/>
  <pageMargins left="0.94488188976377963" right="0.6692913385826772" top="1.0629921259842521" bottom="0.78740157480314965" header="0.31496062992125984" footer="0"/>
  <pageSetup scale="80" orientation="portrait" r:id="rId1"/>
  <headerFooter alignWithMargins="0">
    <oddHeader>&amp;C&amp;"Arial,Negrita"&amp;16CONDOMINIO TORRE ROHRMOSER 
 SALDOS POR VENCIMIENTO
Abril  30  de 2019</oddHeader>
    <oddFooter>&amp;R&amp;"Arial,Negrita"&amp;8&amp;G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B5" sqref="B5"/>
    </sheetView>
  </sheetViews>
  <sheetFormatPr baseColWidth="10" defaultRowHeight="15" x14ac:dyDescent="0.25"/>
  <cols>
    <col min="1" max="1" width="38.28515625" style="138" customWidth="1"/>
    <col min="2" max="2" width="15.42578125" style="138" customWidth="1"/>
    <col min="3" max="4" width="11.42578125" style="138"/>
    <col min="5" max="5" width="14.140625" style="138" bestFit="1" customWidth="1"/>
    <col min="6" max="6" width="12.7109375" style="138" bestFit="1" customWidth="1"/>
    <col min="7" max="16384" width="11.42578125" style="138"/>
  </cols>
  <sheetData>
    <row r="1" spans="1:6" x14ac:dyDescent="0.25">
      <c r="A1" s="161" t="s">
        <v>61</v>
      </c>
      <c r="B1" s="160">
        <v>43556</v>
      </c>
    </row>
    <row r="3" spans="1:6" x14ac:dyDescent="0.25">
      <c r="A3" s="162" t="s">
        <v>62</v>
      </c>
      <c r="B3" s="163">
        <f>12356322+582526+248551.96</f>
        <v>13187399.960000001</v>
      </c>
      <c r="C3" s="164">
        <v>1</v>
      </c>
    </row>
    <row r="4" spans="1:6" x14ac:dyDescent="0.25">
      <c r="A4" s="162" t="s">
        <v>63</v>
      </c>
      <c r="B4" s="248">
        <v>10699575.939999999</v>
      </c>
      <c r="C4" s="165">
        <f>+B4/B3</f>
        <v>0.81134840624034565</v>
      </c>
    </row>
    <row r="5" spans="1:6" x14ac:dyDescent="0.25">
      <c r="A5" s="162" t="s">
        <v>64</v>
      </c>
      <c r="B5" s="163">
        <f>B3-B4</f>
        <v>2487824.0200000014</v>
      </c>
      <c r="C5" s="165">
        <f>+B5/B3</f>
        <v>0.18865159375965429</v>
      </c>
      <c r="E5" s="370"/>
      <c r="F5" s="319" t="s">
        <v>8</v>
      </c>
    </row>
    <row r="6" spans="1:6" x14ac:dyDescent="0.25">
      <c r="E6" s="371"/>
    </row>
    <row r="7" spans="1:6" x14ac:dyDescent="0.25">
      <c r="A7" s="162" t="s">
        <v>65</v>
      </c>
      <c r="B7" s="166">
        <v>0</v>
      </c>
      <c r="C7" s="164">
        <v>1</v>
      </c>
    </row>
    <row r="8" spans="1:6" x14ac:dyDescent="0.25">
      <c r="A8" s="162" t="s">
        <v>66</v>
      </c>
      <c r="B8" s="166">
        <v>0</v>
      </c>
      <c r="C8" s="165" t="e">
        <f>+B8/B7</f>
        <v>#DIV/0!</v>
      </c>
    </row>
    <row r="9" spans="1:6" x14ac:dyDescent="0.25">
      <c r="A9" s="162" t="s">
        <v>64</v>
      </c>
      <c r="B9" s="166">
        <f>+B7-B8</f>
        <v>0</v>
      </c>
      <c r="C9" s="165" t="e">
        <f>+B9/B7</f>
        <v>#DIV/0!</v>
      </c>
    </row>
  </sheetData>
  <pageMargins left="0.7" right="0.7" top="0.75" bottom="0.75" header="0.3" footer="0.3"/>
  <pageSetup orientation="portrait" horizontalDpi="4294967294" verticalDpi="0" r:id="rId1"/>
  <ignoredErrors>
    <ignoredError sqref="C8:C9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H50" sqref="H50"/>
    </sheetView>
  </sheetViews>
  <sheetFormatPr baseColWidth="10" defaultRowHeight="15" x14ac:dyDescent="0.25"/>
  <cols>
    <col min="1" max="5" width="3" style="325" customWidth="1"/>
    <col min="6" max="6" width="36.28515625" style="325" customWidth="1"/>
    <col min="7" max="7" width="15.140625" style="326" customWidth="1"/>
    <col min="8" max="8" width="12.140625" style="326" customWidth="1"/>
    <col min="9" max="9" width="12" style="326" bestFit="1" customWidth="1"/>
    <col min="10" max="16384" width="11.42578125" style="322"/>
  </cols>
  <sheetData>
    <row r="1" spans="1:9" ht="15.75" thickBot="1" x14ac:dyDescent="0.3">
      <c r="A1" s="320"/>
      <c r="B1" s="320"/>
      <c r="C1" s="320"/>
      <c r="D1" s="320"/>
      <c r="E1" s="320"/>
      <c r="F1" s="320"/>
      <c r="G1" s="321"/>
      <c r="H1" s="321"/>
      <c r="I1" s="321"/>
    </row>
    <row r="2" spans="1:9" s="323" customFormat="1" ht="15.75" thickBot="1" x14ac:dyDescent="0.3">
      <c r="A2" s="327"/>
      <c r="B2" s="328"/>
      <c r="C2" s="328"/>
      <c r="D2" s="328"/>
      <c r="E2" s="328"/>
      <c r="F2" s="328"/>
      <c r="G2" s="328" t="s">
        <v>772</v>
      </c>
      <c r="H2" s="328" t="s">
        <v>492</v>
      </c>
      <c r="I2" s="329" t="s">
        <v>493</v>
      </c>
    </row>
    <row r="3" spans="1:9" x14ac:dyDescent="0.25">
      <c r="A3" s="338"/>
      <c r="B3" s="339" t="s">
        <v>44</v>
      </c>
      <c r="C3" s="339"/>
      <c r="D3" s="339"/>
      <c r="E3" s="339"/>
      <c r="F3" s="339"/>
      <c r="G3" s="324"/>
      <c r="H3" s="324"/>
      <c r="I3" s="340"/>
    </row>
    <row r="4" spans="1:9" x14ac:dyDescent="0.25">
      <c r="A4" s="338"/>
      <c r="B4" s="339"/>
      <c r="C4" s="339" t="s">
        <v>67</v>
      </c>
      <c r="D4" s="339"/>
      <c r="E4" s="339"/>
      <c r="F4" s="339"/>
      <c r="G4" s="324"/>
      <c r="H4" s="324"/>
      <c r="I4" s="340"/>
    </row>
    <row r="5" spans="1:9" x14ac:dyDescent="0.25">
      <c r="A5" s="338"/>
      <c r="B5" s="339"/>
      <c r="C5" s="339"/>
      <c r="D5" s="339" t="s">
        <v>388</v>
      </c>
      <c r="E5" s="339"/>
      <c r="F5" s="339"/>
      <c r="G5" s="324"/>
      <c r="H5" s="324"/>
      <c r="I5" s="340"/>
    </row>
    <row r="6" spans="1:9" x14ac:dyDescent="0.25">
      <c r="A6" s="338"/>
      <c r="B6" s="339"/>
      <c r="C6" s="339"/>
      <c r="D6" s="339"/>
      <c r="E6" s="339" t="s">
        <v>389</v>
      </c>
      <c r="F6" s="339"/>
      <c r="G6" s="245">
        <v>98850576</v>
      </c>
      <c r="H6" s="245">
        <v>98899400</v>
      </c>
      <c r="I6" s="340">
        <f>ROUND((G6-H6),5)</f>
        <v>-48824</v>
      </c>
    </row>
    <row r="7" spans="1:9" x14ac:dyDescent="0.25">
      <c r="A7" s="338"/>
      <c r="B7" s="339"/>
      <c r="C7" s="339"/>
      <c r="D7" s="339"/>
      <c r="E7" s="339" t="s">
        <v>390</v>
      </c>
      <c r="F7" s="339"/>
      <c r="G7" s="245">
        <v>3914241.01</v>
      </c>
      <c r="H7" s="245"/>
      <c r="I7" s="340"/>
    </row>
    <row r="8" spans="1:9" x14ac:dyDescent="0.25">
      <c r="A8" s="338"/>
      <c r="B8" s="339"/>
      <c r="C8" s="339"/>
      <c r="D8" s="339"/>
      <c r="E8" s="339" t="s">
        <v>391</v>
      </c>
      <c r="F8" s="339"/>
      <c r="G8" s="245">
        <v>-8193509.2199999997</v>
      </c>
      <c r="H8" s="245">
        <v>-9889944</v>
      </c>
      <c r="I8" s="340">
        <f>ROUND((G8-H8),5)</f>
        <v>1696434.78</v>
      </c>
    </row>
    <row r="9" spans="1:9" ht="15.75" thickBot="1" x14ac:dyDescent="0.3">
      <c r="A9" s="338"/>
      <c r="B9" s="339"/>
      <c r="C9" s="339"/>
      <c r="D9" s="339"/>
      <c r="E9" s="339" t="s">
        <v>489</v>
      </c>
      <c r="F9" s="339"/>
      <c r="G9" s="76">
        <v>0</v>
      </c>
      <c r="H9" s="76">
        <v>0</v>
      </c>
      <c r="I9" s="340">
        <f>ROUND((G9-H9),5)</f>
        <v>0</v>
      </c>
    </row>
    <row r="10" spans="1:9" ht="15.75" thickBot="1" x14ac:dyDescent="0.3">
      <c r="A10" s="330"/>
      <c r="B10" s="331"/>
      <c r="C10" s="331"/>
      <c r="D10" s="331" t="s">
        <v>392</v>
      </c>
      <c r="E10" s="331"/>
      <c r="F10" s="331"/>
      <c r="G10" s="332">
        <f>ROUND(SUM(G5:G9),5)</f>
        <v>94571307.790000007</v>
      </c>
      <c r="H10" s="332">
        <f>ROUND(SUM(H5:H9),5)</f>
        <v>89009456</v>
      </c>
      <c r="I10" s="333">
        <f>ROUND((G10-H10),5)</f>
        <v>5561851.79</v>
      </c>
    </row>
    <row r="11" spans="1:9" ht="30" hidden="1" customHeight="1" x14ac:dyDescent="0.25">
      <c r="A11" s="338"/>
      <c r="B11" s="339"/>
      <c r="C11" s="339" t="s">
        <v>4</v>
      </c>
      <c r="D11" s="339"/>
      <c r="E11" s="339"/>
      <c r="F11" s="339"/>
      <c r="G11" s="324">
        <f>ROUND(G4+G10,5)</f>
        <v>94571307.790000007</v>
      </c>
      <c r="H11" s="324">
        <f>ROUND(H4+H10,5)</f>
        <v>89009456</v>
      </c>
      <c r="I11" s="340">
        <f>ROUND((G11-H11),5)</f>
        <v>5561851.79</v>
      </c>
    </row>
    <row r="12" spans="1:9" ht="24.75" customHeight="1" x14ac:dyDescent="0.25">
      <c r="A12" s="338"/>
      <c r="B12" s="339"/>
      <c r="C12" s="339" t="s">
        <v>43</v>
      </c>
      <c r="D12" s="339"/>
      <c r="E12" s="339"/>
      <c r="F12" s="339"/>
      <c r="G12" s="324"/>
      <c r="H12" s="324"/>
      <c r="I12" s="340"/>
    </row>
    <row r="13" spans="1:9" x14ac:dyDescent="0.25">
      <c r="A13" s="338"/>
      <c r="B13" s="339"/>
      <c r="C13" s="339"/>
      <c r="D13" s="339" t="s">
        <v>393</v>
      </c>
      <c r="E13" s="339"/>
      <c r="F13" s="339"/>
      <c r="G13" s="324"/>
      <c r="H13" s="324"/>
      <c r="I13" s="340"/>
    </row>
    <row r="14" spans="1:9" x14ac:dyDescent="0.25">
      <c r="A14" s="338"/>
      <c r="B14" s="339"/>
      <c r="C14" s="339"/>
      <c r="D14" s="339"/>
      <c r="E14" s="339" t="s">
        <v>394</v>
      </c>
      <c r="F14" s="339"/>
      <c r="G14" s="245">
        <v>20579952</v>
      </c>
      <c r="H14" s="245">
        <v>19200000</v>
      </c>
      <c r="I14" s="340">
        <f>ROUND((G14-H14),5)</f>
        <v>1379952</v>
      </c>
    </row>
    <row r="15" spans="1:9" x14ac:dyDescent="0.25">
      <c r="A15" s="338"/>
      <c r="B15" s="339"/>
      <c r="C15" s="339"/>
      <c r="D15" s="339"/>
      <c r="E15" s="339" t="s">
        <v>395</v>
      </c>
      <c r="F15" s="339"/>
      <c r="G15" s="245">
        <v>10342555.210000001</v>
      </c>
      <c r="H15" s="245">
        <v>8729536</v>
      </c>
      <c r="I15" s="340">
        <f>ROUND((G15-H15),5)</f>
        <v>1613019.21</v>
      </c>
    </row>
    <row r="16" spans="1:9" x14ac:dyDescent="0.25">
      <c r="A16" s="338"/>
      <c r="B16" s="339"/>
      <c r="C16" s="339"/>
      <c r="D16" s="339"/>
      <c r="E16" s="339" t="s">
        <v>396</v>
      </c>
      <c r="F16" s="339"/>
      <c r="G16" s="245">
        <v>10956489.25</v>
      </c>
      <c r="H16" s="245">
        <v>13600000</v>
      </c>
      <c r="I16" s="340">
        <f>ROUND((G16-H16),5)</f>
        <v>-2643510.75</v>
      </c>
    </row>
    <row r="17" spans="1:9" x14ac:dyDescent="0.25">
      <c r="A17" s="338"/>
      <c r="B17" s="339"/>
      <c r="C17" s="339"/>
      <c r="D17" s="339"/>
      <c r="E17" s="339" t="s">
        <v>397</v>
      </c>
      <c r="F17" s="339"/>
      <c r="G17" s="245"/>
      <c r="H17" s="245"/>
      <c r="I17" s="340"/>
    </row>
    <row r="18" spans="1:9" x14ac:dyDescent="0.25">
      <c r="A18" s="338"/>
      <c r="B18" s="339"/>
      <c r="C18" s="339"/>
      <c r="D18" s="339"/>
      <c r="E18" s="339"/>
      <c r="F18" s="339" t="s">
        <v>398</v>
      </c>
      <c r="G18" s="245">
        <v>3000</v>
      </c>
      <c r="H18" s="245">
        <v>240000</v>
      </c>
      <c r="I18" s="340">
        <f>ROUND((G18-H18),5)</f>
        <v>-237000</v>
      </c>
    </row>
    <row r="19" spans="1:9" x14ac:dyDescent="0.25">
      <c r="A19" s="338"/>
      <c r="B19" s="339"/>
      <c r="C19" s="339"/>
      <c r="D19" s="339"/>
      <c r="E19" s="339"/>
      <c r="F19" s="339" t="s">
        <v>399</v>
      </c>
      <c r="G19" s="245">
        <v>8423845</v>
      </c>
      <c r="H19" s="245">
        <v>14400000</v>
      </c>
      <c r="I19" s="340">
        <f>ROUND((G19-H19),5)</f>
        <v>-5976155</v>
      </c>
    </row>
    <row r="20" spans="1:9" x14ac:dyDescent="0.25">
      <c r="A20" s="338"/>
      <c r="B20" s="339"/>
      <c r="C20" s="339"/>
      <c r="D20" s="339"/>
      <c r="E20" s="339"/>
      <c r="F20" s="339" t="s">
        <v>400</v>
      </c>
      <c r="G20" s="245">
        <v>5931534</v>
      </c>
      <c r="H20" s="245">
        <v>800000</v>
      </c>
      <c r="I20" s="340">
        <f>ROUND((G20-H20),5)</f>
        <v>5131534</v>
      </c>
    </row>
    <row r="21" spans="1:9" ht="15.75" thickBot="1" x14ac:dyDescent="0.3">
      <c r="A21" s="338"/>
      <c r="B21" s="339"/>
      <c r="C21" s="339"/>
      <c r="D21" s="339"/>
      <c r="E21" s="339"/>
      <c r="F21" s="339" t="s">
        <v>401</v>
      </c>
      <c r="G21" s="247">
        <v>650333.03</v>
      </c>
      <c r="H21" s="247"/>
      <c r="I21" s="341"/>
    </row>
    <row r="22" spans="1:9" ht="15.75" thickBot="1" x14ac:dyDescent="0.3">
      <c r="A22" s="330"/>
      <c r="B22" s="331"/>
      <c r="C22" s="331"/>
      <c r="D22" s="331"/>
      <c r="E22" s="331" t="s">
        <v>402</v>
      </c>
      <c r="F22" s="331"/>
      <c r="G22" s="332">
        <f>ROUND(SUM(G17:G21),5)</f>
        <v>15008712.029999999</v>
      </c>
      <c r="H22" s="332">
        <f>ROUND(SUM(H17:H21),5)</f>
        <v>15440000</v>
      </c>
      <c r="I22" s="333">
        <f>ROUND((G22-H22),5)</f>
        <v>-431287.97</v>
      </c>
    </row>
    <row r="23" spans="1:9" ht="25.5" customHeight="1" x14ac:dyDescent="0.25">
      <c r="A23" s="338"/>
      <c r="B23" s="339"/>
      <c r="C23" s="339"/>
      <c r="D23" s="339"/>
      <c r="E23" s="339" t="s">
        <v>403</v>
      </c>
      <c r="F23" s="339"/>
      <c r="G23" s="245">
        <v>9662000</v>
      </c>
      <c r="H23" s="245">
        <v>9280000</v>
      </c>
      <c r="I23" s="340">
        <f>ROUND((G23-H23),5)</f>
        <v>382000</v>
      </c>
    </row>
    <row r="24" spans="1:9" x14ac:dyDescent="0.25">
      <c r="A24" s="338"/>
      <c r="B24" s="339"/>
      <c r="C24" s="339"/>
      <c r="D24" s="339"/>
      <c r="E24" s="339" t="s">
        <v>404</v>
      </c>
      <c r="F24" s="339"/>
      <c r="G24" s="245"/>
      <c r="H24" s="245"/>
      <c r="I24" s="340"/>
    </row>
    <row r="25" spans="1:9" x14ac:dyDescent="0.25">
      <c r="A25" s="338"/>
      <c r="B25" s="339"/>
      <c r="C25" s="339"/>
      <c r="D25" s="339"/>
      <c r="E25" s="339"/>
      <c r="F25" s="339" t="s">
        <v>405</v>
      </c>
      <c r="G25" s="245">
        <v>4687100</v>
      </c>
      <c r="H25" s="245">
        <v>4872000</v>
      </c>
      <c r="I25" s="340">
        <f>ROUND((G25-H25),5)</f>
        <v>-184900</v>
      </c>
    </row>
    <row r="26" spans="1:9" x14ac:dyDescent="0.25">
      <c r="A26" s="338"/>
      <c r="B26" s="339"/>
      <c r="C26" s="339"/>
      <c r="D26" s="339"/>
      <c r="E26" s="339"/>
      <c r="F26" s="339" t="s">
        <v>406</v>
      </c>
      <c r="G26" s="245">
        <v>1066060</v>
      </c>
      <c r="H26" s="245">
        <v>580000</v>
      </c>
      <c r="I26" s="340">
        <f>ROUND((G26-H26),5)</f>
        <v>486060</v>
      </c>
    </row>
    <row r="27" spans="1:9" x14ac:dyDescent="0.25">
      <c r="A27" s="338"/>
      <c r="B27" s="339"/>
      <c r="C27" s="339"/>
      <c r="D27" s="339"/>
      <c r="E27" s="339"/>
      <c r="F27" s="339" t="s">
        <v>407</v>
      </c>
      <c r="G27" s="245">
        <v>461150</v>
      </c>
      <c r="H27" s="245">
        <v>386664</v>
      </c>
      <c r="I27" s="340">
        <f>ROUND((G27-H27),5)</f>
        <v>74486</v>
      </c>
    </row>
    <row r="28" spans="1:9" x14ac:dyDescent="0.25">
      <c r="A28" s="338"/>
      <c r="B28" s="339"/>
      <c r="C28" s="339"/>
      <c r="D28" s="339"/>
      <c r="E28" s="339"/>
      <c r="F28" s="339" t="s">
        <v>408</v>
      </c>
      <c r="G28" s="245">
        <v>285342.2</v>
      </c>
      <c r="H28" s="245">
        <v>483336</v>
      </c>
      <c r="I28" s="340">
        <f>ROUND((G28-H28),5)</f>
        <v>-197993.8</v>
      </c>
    </row>
    <row r="29" spans="1:9" x14ac:dyDescent="0.25">
      <c r="A29" s="338"/>
      <c r="B29" s="339"/>
      <c r="C29" s="339"/>
      <c r="D29" s="339"/>
      <c r="E29" s="339"/>
      <c r="F29" s="339" t="s">
        <v>409</v>
      </c>
      <c r="G29" s="245">
        <v>1897362.04</v>
      </c>
      <c r="H29" s="245"/>
      <c r="I29" s="340"/>
    </row>
    <row r="30" spans="1:9" x14ac:dyDescent="0.25">
      <c r="A30" s="338"/>
      <c r="B30" s="339"/>
      <c r="C30" s="339"/>
      <c r="D30" s="339"/>
      <c r="E30" s="339"/>
      <c r="F30" s="339" t="s">
        <v>490</v>
      </c>
      <c r="G30" s="245">
        <v>0</v>
      </c>
      <c r="H30" s="245">
        <v>480000</v>
      </c>
      <c r="I30" s="340">
        <f t="shared" ref="I30:I36" si="0">ROUND((G30-H30),5)</f>
        <v>-480000</v>
      </c>
    </row>
    <row r="31" spans="1:9" ht="15.75" thickBot="1" x14ac:dyDescent="0.3">
      <c r="A31" s="338"/>
      <c r="B31" s="339"/>
      <c r="C31" s="339"/>
      <c r="D31" s="339"/>
      <c r="E31" s="339"/>
      <c r="F31" s="339" t="s">
        <v>410</v>
      </c>
      <c r="G31" s="247">
        <v>966500.01</v>
      </c>
      <c r="H31" s="247">
        <v>560000</v>
      </c>
      <c r="I31" s="341">
        <f t="shared" si="0"/>
        <v>406500.01</v>
      </c>
    </row>
    <row r="32" spans="1:9" ht="15.75" thickBot="1" x14ac:dyDescent="0.3">
      <c r="A32" s="330"/>
      <c r="B32" s="331"/>
      <c r="C32" s="331"/>
      <c r="D32" s="331"/>
      <c r="E32" s="331" t="s">
        <v>411</v>
      </c>
      <c r="F32" s="331"/>
      <c r="G32" s="332">
        <f>ROUND(SUM(G24:G31),5)</f>
        <v>9363514.25</v>
      </c>
      <c r="H32" s="332">
        <f>ROUND(SUM(H24:H31),5)</f>
        <v>7362000</v>
      </c>
      <c r="I32" s="333">
        <f t="shared" si="0"/>
        <v>2001514.25</v>
      </c>
    </row>
    <row r="33" spans="1:9" ht="24" customHeight="1" x14ac:dyDescent="0.25">
      <c r="A33" s="338"/>
      <c r="B33" s="339"/>
      <c r="C33" s="339"/>
      <c r="D33" s="339"/>
      <c r="E33" s="339" t="s">
        <v>491</v>
      </c>
      <c r="F33" s="339"/>
      <c r="G33" s="245">
        <v>966570</v>
      </c>
      <c r="H33" s="245">
        <v>1980000</v>
      </c>
      <c r="I33" s="340">
        <f t="shared" si="0"/>
        <v>-1013430</v>
      </c>
    </row>
    <row r="34" spans="1:9" x14ac:dyDescent="0.25">
      <c r="A34" s="338"/>
      <c r="B34" s="339"/>
      <c r="C34" s="339"/>
      <c r="D34" s="339"/>
      <c r="E34" s="339" t="s">
        <v>412</v>
      </c>
      <c r="F34" s="339"/>
      <c r="G34" s="245">
        <v>240000</v>
      </c>
      <c r="H34" s="245">
        <v>300000</v>
      </c>
      <c r="I34" s="340">
        <f t="shared" si="0"/>
        <v>-60000</v>
      </c>
    </row>
    <row r="35" spans="1:9" ht="15.75" thickBot="1" x14ac:dyDescent="0.3">
      <c r="A35" s="338"/>
      <c r="B35" s="339"/>
      <c r="C35" s="339"/>
      <c r="D35" s="339"/>
      <c r="E35" s="339" t="s">
        <v>413</v>
      </c>
      <c r="F35" s="339"/>
      <c r="G35" s="247">
        <v>205000</v>
      </c>
      <c r="H35" s="247">
        <v>200000</v>
      </c>
      <c r="I35" s="341">
        <f t="shared" si="0"/>
        <v>5000</v>
      </c>
    </row>
    <row r="36" spans="1:9" ht="15.75" thickBot="1" x14ac:dyDescent="0.3">
      <c r="A36" s="330"/>
      <c r="B36" s="331"/>
      <c r="C36" s="331"/>
      <c r="D36" s="331" t="s">
        <v>414</v>
      </c>
      <c r="E36" s="331"/>
      <c r="F36" s="331"/>
      <c r="G36" s="332">
        <f>ROUND(SUM(G13:G16)+SUM(G22:G23)+SUM(G32:G35),5)</f>
        <v>77324792.739999995</v>
      </c>
      <c r="H36" s="332">
        <f>ROUND(SUM(H13:H16)+SUM(H22:H23)+SUM(H32:H35),5)</f>
        <v>76091536</v>
      </c>
      <c r="I36" s="333">
        <f t="shared" si="0"/>
        <v>1233256.74</v>
      </c>
    </row>
    <row r="37" spans="1:9" ht="25.5" customHeight="1" x14ac:dyDescent="0.25">
      <c r="A37" s="338"/>
      <c r="B37" s="339"/>
      <c r="C37" s="339"/>
      <c r="D37" s="339" t="s">
        <v>415</v>
      </c>
      <c r="E37" s="339"/>
      <c r="F37" s="339"/>
      <c r="G37" s="324"/>
      <c r="H37" s="324"/>
      <c r="I37" s="340"/>
    </row>
    <row r="38" spans="1:9" x14ac:dyDescent="0.25">
      <c r="A38" s="338"/>
      <c r="B38" s="339"/>
      <c r="C38" s="339"/>
      <c r="D38" s="339"/>
      <c r="E38" s="339" t="s">
        <v>416</v>
      </c>
      <c r="F38" s="339"/>
      <c r="G38" s="245">
        <v>872274</v>
      </c>
      <c r="H38" s="245">
        <v>1600000</v>
      </c>
      <c r="I38" s="340">
        <f>ROUND((G38-H38),5)</f>
        <v>-727726</v>
      </c>
    </row>
    <row r="39" spans="1:9" x14ac:dyDescent="0.25">
      <c r="A39" s="338"/>
      <c r="B39" s="339"/>
      <c r="C39" s="339"/>
      <c r="D39" s="339"/>
      <c r="E39" s="339" t="s">
        <v>417</v>
      </c>
      <c r="F39" s="339"/>
      <c r="G39" s="245">
        <v>3729307.71</v>
      </c>
      <c r="H39" s="245"/>
      <c r="I39" s="340"/>
    </row>
    <row r="40" spans="1:9" ht="15.75" thickBot="1" x14ac:dyDescent="0.3">
      <c r="A40" s="350"/>
      <c r="B40" s="351"/>
      <c r="C40" s="351"/>
      <c r="D40" s="351"/>
      <c r="E40" s="351" t="s">
        <v>418</v>
      </c>
      <c r="F40" s="351"/>
      <c r="G40" s="247">
        <v>2966740.91</v>
      </c>
      <c r="H40" s="247">
        <v>1200000</v>
      </c>
      <c r="I40" s="341">
        <f>ROUND((G40-H40),5)</f>
        <v>1766740.91</v>
      </c>
    </row>
    <row r="41" spans="1:9" x14ac:dyDescent="0.25">
      <c r="A41" s="338"/>
      <c r="B41" s="339"/>
      <c r="C41" s="339"/>
      <c r="D41" s="339"/>
      <c r="E41" s="339" t="s">
        <v>419</v>
      </c>
      <c r="F41" s="339"/>
      <c r="G41" s="245">
        <v>240000</v>
      </c>
      <c r="H41" s="245"/>
      <c r="I41" s="340"/>
    </row>
    <row r="42" spans="1:9" x14ac:dyDescent="0.25">
      <c r="A42" s="338"/>
      <c r="B42" s="339"/>
      <c r="C42" s="339"/>
      <c r="D42" s="339"/>
      <c r="E42" s="339" t="s">
        <v>420</v>
      </c>
      <c r="F42" s="339"/>
      <c r="G42" s="245">
        <v>189500</v>
      </c>
      <c r="H42" s="245"/>
      <c r="I42" s="340"/>
    </row>
    <row r="43" spans="1:9" x14ac:dyDescent="0.25">
      <c r="A43" s="338"/>
      <c r="B43" s="339"/>
      <c r="C43" s="339"/>
      <c r="D43" s="339"/>
      <c r="E43" s="339" t="s">
        <v>421</v>
      </c>
      <c r="F43" s="339"/>
      <c r="G43" s="245">
        <v>1072783</v>
      </c>
      <c r="H43" s="245">
        <v>4000000</v>
      </c>
      <c r="I43" s="340">
        <f>ROUND((G43-H43),5)</f>
        <v>-2927217</v>
      </c>
    </row>
    <row r="44" spans="1:9" x14ac:dyDescent="0.25">
      <c r="A44" s="338"/>
      <c r="B44" s="339"/>
      <c r="C44" s="339"/>
      <c r="D44" s="339"/>
      <c r="E44" s="339" t="s">
        <v>422</v>
      </c>
      <c r="F44" s="339"/>
      <c r="G44" s="245">
        <v>80637</v>
      </c>
      <c r="H44" s="245">
        <v>240000</v>
      </c>
      <c r="I44" s="340">
        <f>ROUND((G44-H44),5)</f>
        <v>-159363</v>
      </c>
    </row>
    <row r="45" spans="1:9" ht="15.75" thickBot="1" x14ac:dyDescent="0.3">
      <c r="A45" s="338"/>
      <c r="B45" s="339"/>
      <c r="C45" s="339"/>
      <c r="D45" s="339"/>
      <c r="E45" s="339" t="s">
        <v>423</v>
      </c>
      <c r="F45" s="339"/>
      <c r="G45" s="247">
        <v>1839619.3</v>
      </c>
      <c r="H45" s="247">
        <v>1200000</v>
      </c>
      <c r="I45" s="341">
        <f>ROUND((G45-H45),5)</f>
        <v>639619.30000000005</v>
      </c>
    </row>
    <row r="46" spans="1:9" ht="15.75" thickBot="1" x14ac:dyDescent="0.3">
      <c r="A46" s="330"/>
      <c r="B46" s="331"/>
      <c r="C46" s="331"/>
      <c r="D46" s="331" t="s">
        <v>424</v>
      </c>
      <c r="E46" s="331"/>
      <c r="F46" s="331"/>
      <c r="G46" s="332">
        <f>ROUND(SUM(G37:G45),5)</f>
        <v>10990861.92</v>
      </c>
      <c r="H46" s="332">
        <f>ROUND(SUM(H37:H45),5)</f>
        <v>8240000</v>
      </c>
      <c r="I46" s="333">
        <f>ROUND((G46-H46),5)</f>
        <v>2750861.92</v>
      </c>
    </row>
    <row r="47" spans="1:9" ht="15.75" thickBot="1" x14ac:dyDescent="0.3">
      <c r="A47" s="334"/>
      <c r="B47" s="335"/>
      <c r="C47" s="335" t="s">
        <v>494</v>
      </c>
      <c r="D47" s="335"/>
      <c r="E47" s="335"/>
      <c r="F47" s="335"/>
      <c r="G47" s="336">
        <f>ROUND(G12+G36+SUM(G46),5)</f>
        <v>88315654.659999996</v>
      </c>
      <c r="H47" s="336">
        <f>ROUND(H12+H36+SUM(H46:H46),5)</f>
        <v>84331536</v>
      </c>
      <c r="I47" s="337">
        <f>ROUND((G47-H47),5)</f>
        <v>3984118.66</v>
      </c>
    </row>
    <row r="48" spans="1:9" ht="15.75" thickTop="1" x14ac:dyDescent="0.25">
      <c r="A48" s="342"/>
      <c r="B48" s="343"/>
      <c r="C48" s="343"/>
      <c r="D48" s="343"/>
      <c r="E48" s="343"/>
      <c r="F48" s="343"/>
      <c r="G48" s="344"/>
      <c r="H48" s="344"/>
      <c r="I48" s="345"/>
    </row>
    <row r="49" spans="1:9" x14ac:dyDescent="0.25">
      <c r="A49" s="342"/>
      <c r="B49" s="343"/>
      <c r="C49" s="343"/>
      <c r="D49" s="343"/>
      <c r="E49" s="343"/>
      <c r="F49" s="343"/>
      <c r="G49" s="344"/>
      <c r="H49" s="344"/>
      <c r="I49" s="345"/>
    </row>
    <row r="50" spans="1:9" ht="15.75" thickBot="1" x14ac:dyDescent="0.3">
      <c r="A50" s="346"/>
      <c r="B50" s="347"/>
      <c r="C50" s="347"/>
      <c r="D50" s="347"/>
      <c r="E50" s="347"/>
      <c r="F50" s="347"/>
      <c r="G50" s="348"/>
      <c r="H50" s="348"/>
      <c r="I50" s="349"/>
    </row>
  </sheetData>
  <pageMargins left="0.54" right="0.70866141732283472" top="1.1811023622047245" bottom="1.0236220472440944" header="0.55118110236220474" footer="0.98425196850393704"/>
  <pageSetup orientation="portrait" horizontalDpi="4294967294" verticalDpi="0" r:id="rId1"/>
  <headerFooter>
    <oddHeader>&amp;C&amp;"Arial,Negrita"&amp;12 CONDOMINIO TORRE ROHRMOSER
&amp;14 Estado de Resultados - Real
Septiembre 2018 - Abril  2019</oddHeader>
  </headerFooter>
  <ignoredErrors>
    <ignoredError sqref="G22:H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27"/>
  <sheetViews>
    <sheetView workbookViewId="0">
      <pane xSplit="1" ySplit="1" topLeftCell="B2" activePane="bottomRight" state="frozenSplit"/>
      <selection pane="topRight" activeCell="I1" sqref="I1"/>
      <selection pane="bottomLeft" activeCell="A2" sqref="A2"/>
      <selection pane="bottomRight" activeCell="A43" sqref="A43:F43"/>
    </sheetView>
  </sheetViews>
  <sheetFormatPr baseColWidth="10" defaultColWidth="11.42578125" defaultRowHeight="15" x14ac:dyDescent="0.25"/>
  <cols>
    <col min="1" max="1" width="15.28515625" style="75" customWidth="1"/>
    <col min="2" max="2" width="16.28515625" style="134" customWidth="1"/>
    <col min="3" max="3" width="16.42578125" style="75" customWidth="1"/>
    <col min="4" max="4" width="33.7109375" style="75" customWidth="1"/>
    <col min="5" max="5" width="61.7109375" style="75" customWidth="1"/>
    <col min="6" max="6" width="19.140625" style="75" customWidth="1"/>
    <col min="7" max="7" width="11.42578125" style="74"/>
    <col min="8" max="8" width="12.5703125" style="74" customWidth="1"/>
    <col min="9" max="16384" width="11.42578125" style="74"/>
  </cols>
  <sheetData>
    <row r="1" spans="1:6" ht="15.75" thickBot="1" x14ac:dyDescent="0.3">
      <c r="A1" s="356" t="s">
        <v>30</v>
      </c>
      <c r="B1" s="355" t="s">
        <v>31</v>
      </c>
      <c r="C1" s="355" t="s">
        <v>32</v>
      </c>
      <c r="D1" s="355" t="s">
        <v>33</v>
      </c>
      <c r="E1" s="355" t="s">
        <v>34</v>
      </c>
      <c r="F1" s="357" t="s">
        <v>35</v>
      </c>
    </row>
    <row r="2" spans="1:6" x14ac:dyDescent="0.25">
      <c r="A2" s="249" t="s">
        <v>393</v>
      </c>
      <c r="B2" s="375"/>
      <c r="C2" s="372"/>
      <c r="D2" s="372"/>
      <c r="E2" s="372"/>
      <c r="F2" s="373"/>
    </row>
    <row r="3" spans="1:6" x14ac:dyDescent="0.25">
      <c r="A3" s="254" t="s">
        <v>394</v>
      </c>
      <c r="B3" s="261"/>
      <c r="C3" s="255"/>
      <c r="D3" s="255"/>
      <c r="E3" s="255"/>
      <c r="F3" s="256"/>
    </row>
    <row r="4" spans="1:6" x14ac:dyDescent="0.25">
      <c r="A4" s="250" t="s">
        <v>110</v>
      </c>
      <c r="B4" s="257">
        <v>43443</v>
      </c>
      <c r="C4" s="67" t="s">
        <v>495</v>
      </c>
      <c r="D4" s="67" t="s">
        <v>154</v>
      </c>
      <c r="E4" s="67" t="s">
        <v>496</v>
      </c>
      <c r="F4" s="252">
        <v>1292608</v>
      </c>
    </row>
    <row r="5" spans="1:6" x14ac:dyDescent="0.25">
      <c r="A5" s="250" t="s">
        <v>254</v>
      </c>
      <c r="B5" s="257" t="s">
        <v>497</v>
      </c>
      <c r="C5" s="67" t="s">
        <v>498</v>
      </c>
      <c r="D5" s="67" t="s">
        <v>154</v>
      </c>
      <c r="E5" s="67" t="s">
        <v>499</v>
      </c>
      <c r="F5" s="252">
        <v>1292608</v>
      </c>
    </row>
    <row r="6" spans="1:6" x14ac:dyDescent="0.25">
      <c r="A6" s="250" t="s">
        <v>254</v>
      </c>
      <c r="B6" s="257">
        <v>43353</v>
      </c>
      <c r="C6" s="67" t="s">
        <v>500</v>
      </c>
      <c r="D6" s="67" t="s">
        <v>154</v>
      </c>
      <c r="E6" s="67" t="s">
        <v>501</v>
      </c>
      <c r="F6" s="252">
        <v>1292608</v>
      </c>
    </row>
    <row r="7" spans="1:6" x14ac:dyDescent="0.25">
      <c r="A7" s="250" t="s">
        <v>254</v>
      </c>
      <c r="B7" s="257" t="s">
        <v>502</v>
      </c>
      <c r="C7" s="67" t="s">
        <v>503</v>
      </c>
      <c r="D7" s="67" t="s">
        <v>154</v>
      </c>
      <c r="E7" s="67" t="s">
        <v>504</v>
      </c>
      <c r="F7" s="252">
        <v>1292608</v>
      </c>
    </row>
    <row r="8" spans="1:6" x14ac:dyDescent="0.25">
      <c r="A8" s="250" t="s">
        <v>254</v>
      </c>
      <c r="B8" s="257">
        <v>43445</v>
      </c>
      <c r="C8" s="67" t="s">
        <v>505</v>
      </c>
      <c r="D8" s="67" t="s">
        <v>154</v>
      </c>
      <c r="E8" s="67" t="s">
        <v>506</v>
      </c>
      <c r="F8" s="252">
        <v>1292608</v>
      </c>
    </row>
    <row r="9" spans="1:6" x14ac:dyDescent="0.25">
      <c r="A9" s="250" t="s">
        <v>254</v>
      </c>
      <c r="B9" s="257" t="s">
        <v>507</v>
      </c>
      <c r="C9" s="67" t="s">
        <v>508</v>
      </c>
      <c r="D9" s="67" t="s">
        <v>154</v>
      </c>
      <c r="E9" s="67" t="s">
        <v>509</v>
      </c>
      <c r="F9" s="252">
        <v>1292608</v>
      </c>
    </row>
    <row r="10" spans="1:6" x14ac:dyDescent="0.25">
      <c r="A10" s="250" t="s">
        <v>110</v>
      </c>
      <c r="B10" s="257" t="s">
        <v>510</v>
      </c>
      <c r="C10" s="67" t="s">
        <v>511</v>
      </c>
      <c r="D10" s="67" t="s">
        <v>154</v>
      </c>
      <c r="E10" s="67" t="s">
        <v>512</v>
      </c>
      <c r="F10" s="252">
        <v>1292608</v>
      </c>
    </row>
    <row r="11" spans="1:6" x14ac:dyDescent="0.25">
      <c r="A11" s="250" t="s">
        <v>110</v>
      </c>
      <c r="B11" s="257" t="s">
        <v>513</v>
      </c>
      <c r="C11" s="67" t="s">
        <v>514</v>
      </c>
      <c r="D11" s="67" t="s">
        <v>154</v>
      </c>
      <c r="E11" s="67" t="s">
        <v>515</v>
      </c>
      <c r="F11" s="252">
        <v>1292608</v>
      </c>
    </row>
    <row r="12" spans="1:6" x14ac:dyDescent="0.25">
      <c r="A12" s="250" t="s">
        <v>254</v>
      </c>
      <c r="B12" s="257">
        <v>43739</v>
      </c>
      <c r="C12" s="67" t="s">
        <v>348</v>
      </c>
      <c r="D12" s="67" t="s">
        <v>154</v>
      </c>
      <c r="E12" s="67" t="s">
        <v>349</v>
      </c>
      <c r="F12" s="252">
        <v>1279886</v>
      </c>
    </row>
    <row r="13" spans="1:6" x14ac:dyDescent="0.25">
      <c r="A13" s="250" t="s">
        <v>254</v>
      </c>
      <c r="B13" s="257">
        <v>43739</v>
      </c>
      <c r="C13" s="67" t="s">
        <v>339</v>
      </c>
      <c r="D13" s="67" t="s">
        <v>154</v>
      </c>
      <c r="E13" s="67" t="s">
        <v>350</v>
      </c>
      <c r="F13" s="252">
        <v>1279886</v>
      </c>
    </row>
    <row r="14" spans="1:6" x14ac:dyDescent="0.25">
      <c r="A14" s="250" t="s">
        <v>254</v>
      </c>
      <c r="B14" s="257">
        <v>43801</v>
      </c>
      <c r="C14" s="67" t="s">
        <v>267</v>
      </c>
      <c r="D14" s="67" t="s">
        <v>154</v>
      </c>
      <c r="E14" s="67" t="s">
        <v>155</v>
      </c>
      <c r="F14" s="252">
        <v>1279886</v>
      </c>
    </row>
    <row r="15" spans="1:6" x14ac:dyDescent="0.25">
      <c r="A15" s="250" t="s">
        <v>254</v>
      </c>
      <c r="B15" s="257">
        <v>43801</v>
      </c>
      <c r="C15" s="67" t="s">
        <v>268</v>
      </c>
      <c r="D15" s="67" t="s">
        <v>154</v>
      </c>
      <c r="E15" s="67" t="s">
        <v>188</v>
      </c>
      <c r="F15" s="252">
        <v>1279886</v>
      </c>
    </row>
    <row r="16" spans="1:6" x14ac:dyDescent="0.25">
      <c r="A16" s="250" t="s">
        <v>254</v>
      </c>
      <c r="B16" s="257">
        <v>43802</v>
      </c>
      <c r="C16" s="67" t="s">
        <v>351</v>
      </c>
      <c r="D16" s="67" t="s">
        <v>154</v>
      </c>
      <c r="E16" s="67" t="s">
        <v>310</v>
      </c>
      <c r="F16" s="252">
        <v>1279886</v>
      </c>
    </row>
    <row r="17" spans="1:6" x14ac:dyDescent="0.25">
      <c r="A17" s="250" t="s">
        <v>254</v>
      </c>
      <c r="B17" s="257">
        <v>43802</v>
      </c>
      <c r="C17" s="67" t="s">
        <v>352</v>
      </c>
      <c r="D17" s="67" t="s">
        <v>154</v>
      </c>
      <c r="E17" s="67" t="s">
        <v>285</v>
      </c>
      <c r="F17" s="252">
        <v>1279886</v>
      </c>
    </row>
    <row r="18" spans="1:6" x14ac:dyDescent="0.25">
      <c r="A18" s="250" t="s">
        <v>254</v>
      </c>
      <c r="B18" s="257">
        <v>43681</v>
      </c>
      <c r="C18" s="67" t="s">
        <v>905</v>
      </c>
      <c r="D18" s="67" t="s">
        <v>154</v>
      </c>
      <c r="E18" s="67" t="s">
        <v>827</v>
      </c>
      <c r="F18" s="252">
        <v>1279886</v>
      </c>
    </row>
    <row r="19" spans="1:6" ht="15.75" thickBot="1" x14ac:dyDescent="0.3">
      <c r="A19" s="250" t="s">
        <v>254</v>
      </c>
      <c r="B19" s="257">
        <v>43681</v>
      </c>
      <c r="C19" s="67" t="s">
        <v>604</v>
      </c>
      <c r="D19" s="67" t="s">
        <v>154</v>
      </c>
      <c r="E19" s="67" t="s">
        <v>874</v>
      </c>
      <c r="F19" s="252">
        <v>1279886</v>
      </c>
    </row>
    <row r="20" spans="1:6" ht="15.75" thickBot="1" x14ac:dyDescent="0.3">
      <c r="A20" s="352" t="s">
        <v>516</v>
      </c>
      <c r="B20" s="355"/>
      <c r="C20" s="353"/>
      <c r="D20" s="353"/>
      <c r="E20" s="353"/>
      <c r="F20" s="354">
        <f>ROUND(SUM(F3:F19),5)</f>
        <v>20579952</v>
      </c>
    </row>
    <row r="21" spans="1:6" x14ac:dyDescent="0.25">
      <c r="A21" s="254" t="s">
        <v>395</v>
      </c>
      <c r="B21" s="262"/>
      <c r="C21" s="255"/>
      <c r="D21" s="255"/>
      <c r="E21" s="255"/>
      <c r="F21" s="256"/>
    </row>
    <row r="22" spans="1:6" x14ac:dyDescent="0.25">
      <c r="A22" s="250" t="s">
        <v>110</v>
      </c>
      <c r="B22" s="257" t="s">
        <v>517</v>
      </c>
      <c r="C22" s="67" t="s">
        <v>518</v>
      </c>
      <c r="D22" s="67" t="s">
        <v>121</v>
      </c>
      <c r="E22" s="67" t="s">
        <v>519</v>
      </c>
      <c r="F22" s="252">
        <v>2855177.5</v>
      </c>
    </row>
    <row r="23" spans="1:6" x14ac:dyDescent="0.25">
      <c r="A23" s="250" t="s">
        <v>110</v>
      </c>
      <c r="B23" s="257">
        <v>43385</v>
      </c>
      <c r="C23" s="67" t="s">
        <v>520</v>
      </c>
      <c r="D23" s="67" t="s">
        <v>121</v>
      </c>
      <c r="E23" s="67" t="s">
        <v>521</v>
      </c>
      <c r="F23" s="252">
        <v>1547723.1</v>
      </c>
    </row>
    <row r="24" spans="1:6" x14ac:dyDescent="0.25">
      <c r="A24" s="250" t="s">
        <v>110</v>
      </c>
      <c r="B24" s="257">
        <v>43618</v>
      </c>
      <c r="C24" s="67" t="s">
        <v>120</v>
      </c>
      <c r="D24" s="67" t="s">
        <v>121</v>
      </c>
      <c r="E24" s="67" t="s">
        <v>122</v>
      </c>
      <c r="F24" s="252">
        <v>3003474.66</v>
      </c>
    </row>
    <row r="25" spans="1:6" ht="15.75" thickBot="1" x14ac:dyDescent="0.3">
      <c r="A25" s="250" t="s">
        <v>254</v>
      </c>
      <c r="B25" s="257">
        <v>43802</v>
      </c>
      <c r="C25" s="67"/>
      <c r="D25" s="67" t="s">
        <v>121</v>
      </c>
      <c r="E25" s="67" t="s">
        <v>288</v>
      </c>
      <c r="F25" s="253">
        <v>2936179.95</v>
      </c>
    </row>
    <row r="26" spans="1:6" ht="15.75" thickBot="1" x14ac:dyDescent="0.3">
      <c r="A26" s="352" t="s">
        <v>522</v>
      </c>
      <c r="B26" s="355"/>
      <c r="C26" s="353"/>
      <c r="D26" s="353"/>
      <c r="E26" s="353"/>
      <c r="F26" s="354">
        <f>ROUND(SUM(F21:F25),5)</f>
        <v>10342555.210000001</v>
      </c>
    </row>
    <row r="27" spans="1:6" x14ac:dyDescent="0.25">
      <c r="A27" s="254" t="s">
        <v>396</v>
      </c>
      <c r="B27" s="261"/>
      <c r="C27" s="255"/>
      <c r="D27" s="255"/>
      <c r="E27" s="255"/>
      <c r="F27" s="256"/>
    </row>
    <row r="28" spans="1:6" x14ac:dyDescent="0.25">
      <c r="A28" s="250" t="s">
        <v>254</v>
      </c>
      <c r="B28" s="257">
        <v>43382</v>
      </c>
      <c r="C28" s="67" t="s">
        <v>523</v>
      </c>
      <c r="D28" s="67" t="s">
        <v>140</v>
      </c>
      <c r="E28" s="67" t="s">
        <v>524</v>
      </c>
      <c r="F28" s="252">
        <v>827122.5</v>
      </c>
    </row>
    <row r="29" spans="1:6" x14ac:dyDescent="0.25">
      <c r="A29" s="250" t="s">
        <v>254</v>
      </c>
      <c r="B29" s="257">
        <v>43382</v>
      </c>
      <c r="C29" s="67" t="s">
        <v>525</v>
      </c>
      <c r="D29" s="67" t="s">
        <v>140</v>
      </c>
      <c r="E29" s="67" t="s">
        <v>526</v>
      </c>
      <c r="F29" s="252">
        <v>827122.25</v>
      </c>
    </row>
    <row r="30" spans="1:6" x14ac:dyDescent="0.25">
      <c r="A30" s="250" t="s">
        <v>254</v>
      </c>
      <c r="B30" s="257">
        <v>43353</v>
      </c>
      <c r="C30" s="67" t="s">
        <v>527</v>
      </c>
      <c r="D30" s="67" t="s">
        <v>140</v>
      </c>
      <c r="E30" s="67" t="s">
        <v>528</v>
      </c>
      <c r="F30" s="252">
        <v>827122.25</v>
      </c>
    </row>
    <row r="31" spans="1:6" x14ac:dyDescent="0.25">
      <c r="A31" s="250" t="s">
        <v>254</v>
      </c>
      <c r="B31" s="257">
        <v>43353</v>
      </c>
      <c r="C31" s="67" t="s">
        <v>529</v>
      </c>
      <c r="D31" s="67" t="s">
        <v>140</v>
      </c>
      <c r="E31" s="67" t="s">
        <v>530</v>
      </c>
      <c r="F31" s="252">
        <v>827122.25</v>
      </c>
    </row>
    <row r="32" spans="1:6" x14ac:dyDescent="0.25">
      <c r="A32" s="250" t="s">
        <v>254</v>
      </c>
      <c r="B32" s="257">
        <v>43445</v>
      </c>
      <c r="C32" s="67" t="s">
        <v>531</v>
      </c>
      <c r="D32" s="67" t="s">
        <v>140</v>
      </c>
      <c r="E32" s="67" t="s">
        <v>532</v>
      </c>
      <c r="F32" s="252">
        <v>625000</v>
      </c>
    </row>
    <row r="33" spans="1:6" x14ac:dyDescent="0.25">
      <c r="A33" s="250" t="s">
        <v>254</v>
      </c>
      <c r="B33" s="257">
        <v>43445</v>
      </c>
      <c r="C33" s="67" t="s">
        <v>533</v>
      </c>
      <c r="D33" s="67" t="s">
        <v>140</v>
      </c>
      <c r="E33" s="67" t="s">
        <v>534</v>
      </c>
      <c r="F33" s="252">
        <v>625000</v>
      </c>
    </row>
    <row r="34" spans="1:6" x14ac:dyDescent="0.25">
      <c r="A34" s="250" t="s">
        <v>254</v>
      </c>
      <c r="B34" s="257">
        <v>43446</v>
      </c>
      <c r="C34" s="67" t="s">
        <v>535</v>
      </c>
      <c r="D34" s="67" t="s">
        <v>140</v>
      </c>
      <c r="E34" s="67" t="s">
        <v>536</v>
      </c>
      <c r="F34" s="252">
        <v>625000</v>
      </c>
    </row>
    <row r="35" spans="1:6" x14ac:dyDescent="0.25">
      <c r="A35" s="250" t="s">
        <v>110</v>
      </c>
      <c r="B35" s="257" t="s">
        <v>537</v>
      </c>
      <c r="C35" s="67" t="s">
        <v>538</v>
      </c>
      <c r="D35" s="67" t="s">
        <v>140</v>
      </c>
      <c r="E35" s="67" t="s">
        <v>539</v>
      </c>
      <c r="F35" s="252">
        <v>625000</v>
      </c>
    </row>
    <row r="36" spans="1:6" x14ac:dyDescent="0.25">
      <c r="A36" s="250" t="s">
        <v>254</v>
      </c>
      <c r="B36" s="257">
        <v>43739</v>
      </c>
      <c r="C36" s="67" t="s">
        <v>325</v>
      </c>
      <c r="D36" s="67" t="s">
        <v>140</v>
      </c>
      <c r="E36" s="67" t="s">
        <v>326</v>
      </c>
      <c r="F36" s="252">
        <v>643500</v>
      </c>
    </row>
    <row r="37" spans="1:6" x14ac:dyDescent="0.25">
      <c r="A37" s="250" t="s">
        <v>254</v>
      </c>
      <c r="B37" s="257">
        <v>43739</v>
      </c>
      <c r="C37" s="67" t="s">
        <v>327</v>
      </c>
      <c r="D37" s="67" t="s">
        <v>140</v>
      </c>
      <c r="E37" s="67" t="s">
        <v>328</v>
      </c>
      <c r="F37" s="252">
        <v>643500</v>
      </c>
    </row>
    <row r="38" spans="1:6" x14ac:dyDescent="0.25">
      <c r="A38" s="250" t="s">
        <v>254</v>
      </c>
      <c r="B38" s="257">
        <v>43801</v>
      </c>
      <c r="C38" s="67" t="s">
        <v>255</v>
      </c>
      <c r="D38" s="67" t="s">
        <v>140</v>
      </c>
      <c r="E38" s="67" t="s">
        <v>141</v>
      </c>
      <c r="F38" s="252">
        <v>643500</v>
      </c>
    </row>
    <row r="39" spans="1:6" x14ac:dyDescent="0.25">
      <c r="A39" s="250" t="s">
        <v>254</v>
      </c>
      <c r="B39" s="257">
        <v>43801</v>
      </c>
      <c r="C39" s="67" t="s">
        <v>256</v>
      </c>
      <c r="D39" s="67" t="s">
        <v>140</v>
      </c>
      <c r="E39" s="67" t="s">
        <v>184</v>
      </c>
      <c r="F39" s="252">
        <v>643500</v>
      </c>
    </row>
    <row r="40" spans="1:6" x14ac:dyDescent="0.25">
      <c r="A40" s="250" t="s">
        <v>254</v>
      </c>
      <c r="B40" s="257">
        <v>43802</v>
      </c>
      <c r="C40" s="67" t="s">
        <v>272</v>
      </c>
      <c r="D40" s="67" t="s">
        <v>140</v>
      </c>
      <c r="E40" s="67" t="s">
        <v>289</v>
      </c>
      <c r="F40" s="252">
        <v>643500</v>
      </c>
    </row>
    <row r="41" spans="1:6" x14ac:dyDescent="0.25">
      <c r="A41" s="250" t="s">
        <v>254</v>
      </c>
      <c r="B41" s="257">
        <v>43802</v>
      </c>
      <c r="C41" s="67" t="s">
        <v>329</v>
      </c>
      <c r="D41" s="67" t="s">
        <v>140</v>
      </c>
      <c r="E41" s="67" t="s">
        <v>307</v>
      </c>
      <c r="F41" s="252">
        <v>643500</v>
      </c>
    </row>
    <row r="42" spans="1:6" x14ac:dyDescent="0.25">
      <c r="A42" s="250" t="s">
        <v>254</v>
      </c>
      <c r="B42" s="257">
        <v>43681</v>
      </c>
      <c r="C42" s="67" t="s">
        <v>906</v>
      </c>
      <c r="D42" s="67" t="s">
        <v>140</v>
      </c>
      <c r="E42" s="67" t="s">
        <v>825</v>
      </c>
      <c r="F42" s="252">
        <v>643500</v>
      </c>
    </row>
    <row r="43" spans="1:6" ht="15.75" thickBot="1" x14ac:dyDescent="0.3">
      <c r="A43" s="263" t="s">
        <v>254</v>
      </c>
      <c r="B43" s="264">
        <v>43681</v>
      </c>
      <c r="C43" s="265" t="s">
        <v>279</v>
      </c>
      <c r="D43" s="265" t="s">
        <v>140</v>
      </c>
      <c r="E43" s="265" t="s">
        <v>878</v>
      </c>
      <c r="F43" s="253">
        <v>643500</v>
      </c>
    </row>
    <row r="44" spans="1:6" ht="15.75" thickBot="1" x14ac:dyDescent="0.3">
      <c r="A44" s="352" t="s">
        <v>540</v>
      </c>
      <c r="B44" s="355"/>
      <c r="C44" s="353"/>
      <c r="D44" s="353"/>
      <c r="E44" s="353"/>
      <c r="F44" s="354">
        <f>ROUND(SUM(F27:F43),5)</f>
        <v>10956489.25</v>
      </c>
    </row>
    <row r="45" spans="1:6" x14ac:dyDescent="0.25">
      <c r="A45" s="254" t="s">
        <v>397</v>
      </c>
      <c r="B45" s="261"/>
      <c r="C45" s="255"/>
      <c r="D45" s="255"/>
      <c r="E45" s="255"/>
      <c r="F45" s="256"/>
    </row>
    <row r="46" spans="1:6" x14ac:dyDescent="0.25">
      <c r="A46" s="254" t="s">
        <v>398</v>
      </c>
      <c r="B46" s="261"/>
      <c r="C46" s="255"/>
      <c r="D46" s="255"/>
      <c r="E46" s="255"/>
      <c r="F46" s="256"/>
    </row>
    <row r="47" spans="1:6" ht="15.75" thickBot="1" x14ac:dyDescent="0.3">
      <c r="A47" s="250" t="s">
        <v>254</v>
      </c>
      <c r="B47" s="257">
        <v>43413</v>
      </c>
      <c r="C47" s="67"/>
      <c r="D47" s="67" t="s">
        <v>149</v>
      </c>
      <c r="E47" s="67" t="s">
        <v>541</v>
      </c>
      <c r="F47" s="253">
        <v>3000</v>
      </c>
    </row>
    <row r="48" spans="1:6" ht="15.75" thickBot="1" x14ac:dyDescent="0.3">
      <c r="A48" s="352" t="s">
        <v>542</v>
      </c>
      <c r="B48" s="355"/>
      <c r="C48" s="353"/>
      <c r="D48" s="353"/>
      <c r="E48" s="353"/>
      <c r="F48" s="354">
        <f>ROUND(SUM(F46:F47),5)</f>
        <v>3000</v>
      </c>
    </row>
    <row r="49" spans="1:6" x14ac:dyDescent="0.25">
      <c r="A49" s="254" t="s">
        <v>399</v>
      </c>
      <c r="B49" s="261"/>
      <c r="C49" s="255"/>
      <c r="D49" s="255"/>
      <c r="E49" s="255"/>
      <c r="F49" s="256"/>
    </row>
    <row r="50" spans="1:6" x14ac:dyDescent="0.25">
      <c r="A50" s="250" t="s">
        <v>110</v>
      </c>
      <c r="B50" s="257">
        <v>43443</v>
      </c>
      <c r="C50" s="67" t="s">
        <v>543</v>
      </c>
      <c r="D50" s="67" t="s">
        <v>170</v>
      </c>
      <c r="E50" s="67" t="s">
        <v>295</v>
      </c>
      <c r="F50" s="252">
        <v>1449040</v>
      </c>
    </row>
    <row r="51" spans="1:6" x14ac:dyDescent="0.25">
      <c r="A51" s="250" t="s">
        <v>110</v>
      </c>
      <c r="B51" s="257">
        <v>43354</v>
      </c>
      <c r="C51" s="67" t="s">
        <v>544</v>
      </c>
      <c r="D51" s="67" t="s">
        <v>170</v>
      </c>
      <c r="E51" s="67" t="s">
        <v>295</v>
      </c>
      <c r="F51" s="252">
        <v>1394775</v>
      </c>
    </row>
    <row r="52" spans="1:6" x14ac:dyDescent="0.25">
      <c r="A52" s="250" t="s">
        <v>110</v>
      </c>
      <c r="B52" s="257">
        <v>43446</v>
      </c>
      <c r="C52" s="67" t="s">
        <v>545</v>
      </c>
      <c r="D52" s="67" t="s">
        <v>170</v>
      </c>
      <c r="E52" s="67" t="s">
        <v>295</v>
      </c>
      <c r="F52" s="252">
        <v>1503500</v>
      </c>
    </row>
    <row r="53" spans="1:6" x14ac:dyDescent="0.25">
      <c r="A53" s="250" t="s">
        <v>110</v>
      </c>
      <c r="B53" s="257" t="s">
        <v>346</v>
      </c>
      <c r="C53" s="67" t="s">
        <v>347</v>
      </c>
      <c r="D53" s="67" t="s">
        <v>170</v>
      </c>
      <c r="E53" s="67" t="s">
        <v>295</v>
      </c>
      <c r="F53" s="252">
        <v>1448085</v>
      </c>
    </row>
    <row r="54" spans="1:6" x14ac:dyDescent="0.25">
      <c r="A54" s="250" t="s">
        <v>110</v>
      </c>
      <c r="B54" s="257" t="s">
        <v>163</v>
      </c>
      <c r="C54" s="67" t="s">
        <v>169</v>
      </c>
      <c r="D54" s="67" t="s">
        <v>170</v>
      </c>
      <c r="E54" s="67" t="s">
        <v>171</v>
      </c>
      <c r="F54" s="252">
        <v>1291890</v>
      </c>
    </row>
    <row r="55" spans="1:6" ht="15.75" thickBot="1" x14ac:dyDescent="0.3">
      <c r="A55" s="250" t="s">
        <v>110</v>
      </c>
      <c r="B55" s="257" t="s">
        <v>292</v>
      </c>
      <c r="C55" s="67" t="s">
        <v>294</v>
      </c>
      <c r="D55" s="67" t="s">
        <v>170</v>
      </c>
      <c r="E55" s="67" t="s">
        <v>295</v>
      </c>
      <c r="F55" s="253">
        <v>1336555</v>
      </c>
    </row>
    <row r="56" spans="1:6" ht="15.75" thickBot="1" x14ac:dyDescent="0.3">
      <c r="A56" s="352" t="s">
        <v>546</v>
      </c>
      <c r="B56" s="355"/>
      <c r="C56" s="353"/>
      <c r="D56" s="353"/>
      <c r="E56" s="353"/>
      <c r="F56" s="354">
        <f>ROUND(SUM(F49:F55),5)</f>
        <v>8423845</v>
      </c>
    </row>
    <row r="57" spans="1:6" x14ac:dyDescent="0.25">
      <c r="A57" s="254" t="s">
        <v>400</v>
      </c>
      <c r="B57" s="261"/>
      <c r="C57" s="255"/>
      <c r="D57" s="255"/>
      <c r="E57" s="255"/>
      <c r="F57" s="256"/>
    </row>
    <row r="58" spans="1:6" x14ac:dyDescent="0.25">
      <c r="A58" s="250" t="s">
        <v>110</v>
      </c>
      <c r="B58" s="257" t="s">
        <v>547</v>
      </c>
      <c r="C58" s="67" t="s">
        <v>548</v>
      </c>
      <c r="D58" s="67" t="s">
        <v>175</v>
      </c>
      <c r="E58" s="67" t="s">
        <v>176</v>
      </c>
      <c r="F58" s="252">
        <v>665792</v>
      </c>
    </row>
    <row r="59" spans="1:6" x14ac:dyDescent="0.25">
      <c r="A59" s="250" t="s">
        <v>110</v>
      </c>
      <c r="B59" s="257">
        <v>43444</v>
      </c>
      <c r="C59" s="67" t="s">
        <v>549</v>
      </c>
      <c r="D59" s="67" t="s">
        <v>175</v>
      </c>
      <c r="E59" s="67" t="s">
        <v>295</v>
      </c>
      <c r="F59" s="252">
        <v>1480425</v>
      </c>
    </row>
    <row r="60" spans="1:6" x14ac:dyDescent="0.25">
      <c r="A60" s="250" t="s">
        <v>110</v>
      </c>
      <c r="B60" s="257" t="s">
        <v>550</v>
      </c>
      <c r="C60" s="67" t="s">
        <v>551</v>
      </c>
      <c r="D60" s="67" t="s">
        <v>175</v>
      </c>
      <c r="E60" s="67" t="s">
        <v>176</v>
      </c>
      <c r="F60" s="252">
        <v>609760</v>
      </c>
    </row>
    <row r="61" spans="1:6" x14ac:dyDescent="0.25">
      <c r="A61" s="250" t="s">
        <v>110</v>
      </c>
      <c r="B61" s="257" t="s">
        <v>507</v>
      </c>
      <c r="C61" s="67" t="s">
        <v>552</v>
      </c>
      <c r="D61" s="67" t="s">
        <v>175</v>
      </c>
      <c r="E61" s="67" t="s">
        <v>176</v>
      </c>
      <c r="F61" s="252">
        <v>609760</v>
      </c>
    </row>
    <row r="62" spans="1:6" x14ac:dyDescent="0.25">
      <c r="A62" s="250" t="s">
        <v>110</v>
      </c>
      <c r="B62" s="257" t="s">
        <v>553</v>
      </c>
      <c r="C62" s="67" t="s">
        <v>554</v>
      </c>
      <c r="D62" s="67" t="s">
        <v>175</v>
      </c>
      <c r="E62" s="67" t="s">
        <v>176</v>
      </c>
      <c r="F62" s="252">
        <v>665792</v>
      </c>
    </row>
    <row r="63" spans="1:6" x14ac:dyDescent="0.25">
      <c r="A63" s="250" t="s">
        <v>110</v>
      </c>
      <c r="B63" s="257" t="s">
        <v>323</v>
      </c>
      <c r="C63" s="67" t="s">
        <v>342</v>
      </c>
      <c r="D63" s="67" t="s">
        <v>175</v>
      </c>
      <c r="E63" s="67" t="s">
        <v>176</v>
      </c>
      <c r="F63" s="252">
        <v>569764</v>
      </c>
    </row>
    <row r="64" spans="1:6" x14ac:dyDescent="0.25">
      <c r="A64" s="250" t="s">
        <v>110</v>
      </c>
      <c r="B64" s="257" t="s">
        <v>163</v>
      </c>
      <c r="C64" s="67" t="s">
        <v>174</v>
      </c>
      <c r="D64" s="67" t="s">
        <v>175</v>
      </c>
      <c r="E64" s="67" t="s">
        <v>176</v>
      </c>
      <c r="F64" s="252">
        <v>664859</v>
      </c>
    </row>
    <row r="65" spans="1:6" ht="15.75" thickBot="1" x14ac:dyDescent="0.3">
      <c r="A65" s="250" t="s">
        <v>110</v>
      </c>
      <c r="B65" s="257" t="s">
        <v>292</v>
      </c>
      <c r="C65" s="67" t="s">
        <v>299</v>
      </c>
      <c r="D65" s="67" t="s">
        <v>175</v>
      </c>
      <c r="E65" s="67" t="s">
        <v>176</v>
      </c>
      <c r="F65" s="253">
        <v>665382</v>
      </c>
    </row>
    <row r="66" spans="1:6" ht="15.75" thickBot="1" x14ac:dyDescent="0.3">
      <c r="A66" s="352" t="s">
        <v>555</v>
      </c>
      <c r="B66" s="355"/>
      <c r="C66" s="353"/>
      <c r="D66" s="353"/>
      <c r="E66" s="353"/>
      <c r="F66" s="354">
        <f>ROUND(SUM(F57:F65),5)</f>
        <v>5931534</v>
      </c>
    </row>
    <row r="67" spans="1:6" x14ac:dyDescent="0.25">
      <c r="A67" s="254" t="s">
        <v>401</v>
      </c>
      <c r="B67" s="261"/>
      <c r="C67" s="255"/>
      <c r="D67" s="255"/>
      <c r="E67" s="255"/>
      <c r="F67" s="256"/>
    </row>
    <row r="68" spans="1:6" x14ac:dyDescent="0.25">
      <c r="A68" s="250" t="s">
        <v>110</v>
      </c>
      <c r="B68" s="257">
        <v>43290</v>
      </c>
      <c r="C68" s="67" t="s">
        <v>556</v>
      </c>
      <c r="D68" s="67" t="s">
        <v>165</v>
      </c>
      <c r="E68" s="67" t="s">
        <v>557</v>
      </c>
      <c r="F68" s="252">
        <v>24697</v>
      </c>
    </row>
    <row r="69" spans="1:6" x14ac:dyDescent="0.25">
      <c r="A69" s="250" t="s">
        <v>110</v>
      </c>
      <c r="B69" s="257">
        <v>43290</v>
      </c>
      <c r="C69" s="67" t="s">
        <v>558</v>
      </c>
      <c r="D69" s="67" t="s">
        <v>165</v>
      </c>
      <c r="E69" s="67" t="s">
        <v>557</v>
      </c>
      <c r="F69" s="252">
        <v>7589</v>
      </c>
    </row>
    <row r="70" spans="1:6" x14ac:dyDescent="0.25">
      <c r="A70" s="250" t="s">
        <v>110</v>
      </c>
      <c r="B70" s="257">
        <v>43290</v>
      </c>
      <c r="C70" s="67" t="s">
        <v>559</v>
      </c>
      <c r="D70" s="67" t="s">
        <v>165</v>
      </c>
      <c r="E70" s="67" t="s">
        <v>560</v>
      </c>
      <c r="F70" s="252">
        <v>13676</v>
      </c>
    </row>
    <row r="71" spans="1:6" x14ac:dyDescent="0.25">
      <c r="A71" s="250" t="s">
        <v>110</v>
      </c>
      <c r="B71" s="257">
        <v>43290</v>
      </c>
      <c r="C71" s="67" t="s">
        <v>561</v>
      </c>
      <c r="D71" s="67" t="s">
        <v>165</v>
      </c>
      <c r="E71" s="67" t="s">
        <v>562</v>
      </c>
      <c r="F71" s="252">
        <v>18015</v>
      </c>
    </row>
    <row r="72" spans="1:6" x14ac:dyDescent="0.25">
      <c r="A72" s="250" t="s">
        <v>110</v>
      </c>
      <c r="B72" s="257" t="s">
        <v>517</v>
      </c>
      <c r="C72" s="67" t="s">
        <v>563</v>
      </c>
      <c r="D72" s="67" t="s">
        <v>152</v>
      </c>
      <c r="E72" s="67" t="s">
        <v>564</v>
      </c>
      <c r="F72" s="252">
        <v>18267.54</v>
      </c>
    </row>
    <row r="73" spans="1:6" x14ac:dyDescent="0.25">
      <c r="A73" s="250" t="s">
        <v>110</v>
      </c>
      <c r="B73" s="257" t="s">
        <v>565</v>
      </c>
      <c r="C73" s="67" t="s">
        <v>566</v>
      </c>
      <c r="D73" s="67" t="s">
        <v>165</v>
      </c>
      <c r="E73" s="67" t="s">
        <v>567</v>
      </c>
      <c r="F73" s="252">
        <v>55991</v>
      </c>
    </row>
    <row r="74" spans="1:6" x14ac:dyDescent="0.25">
      <c r="A74" s="250" t="s">
        <v>110</v>
      </c>
      <c r="B74" s="257" t="s">
        <v>568</v>
      </c>
      <c r="C74" s="67" t="s">
        <v>569</v>
      </c>
      <c r="D74" s="67" t="s">
        <v>165</v>
      </c>
      <c r="E74" s="67" t="s">
        <v>166</v>
      </c>
      <c r="F74" s="252">
        <v>12673</v>
      </c>
    </row>
    <row r="75" spans="1:6" x14ac:dyDescent="0.25">
      <c r="A75" s="250" t="s">
        <v>110</v>
      </c>
      <c r="B75" s="257" t="s">
        <v>568</v>
      </c>
      <c r="C75" s="67" t="s">
        <v>570</v>
      </c>
      <c r="D75" s="67" t="s">
        <v>165</v>
      </c>
      <c r="E75" s="67" t="s">
        <v>166</v>
      </c>
      <c r="F75" s="252">
        <v>15530</v>
      </c>
    </row>
    <row r="76" spans="1:6" x14ac:dyDescent="0.25">
      <c r="A76" s="250" t="s">
        <v>110</v>
      </c>
      <c r="B76" s="257" t="s">
        <v>568</v>
      </c>
      <c r="C76" s="67" t="s">
        <v>571</v>
      </c>
      <c r="D76" s="67" t="s">
        <v>165</v>
      </c>
      <c r="E76" s="67" t="s">
        <v>168</v>
      </c>
      <c r="F76" s="252">
        <v>24875</v>
      </c>
    </row>
    <row r="77" spans="1:6" x14ac:dyDescent="0.25">
      <c r="A77" s="250" t="s">
        <v>110</v>
      </c>
      <c r="B77" s="257" t="s">
        <v>568</v>
      </c>
      <c r="C77" s="67" t="s">
        <v>572</v>
      </c>
      <c r="D77" s="67" t="s">
        <v>165</v>
      </c>
      <c r="E77" s="67" t="s">
        <v>168</v>
      </c>
      <c r="F77" s="252">
        <v>8013</v>
      </c>
    </row>
    <row r="78" spans="1:6" x14ac:dyDescent="0.25">
      <c r="A78" s="250" t="s">
        <v>110</v>
      </c>
      <c r="B78" s="257" t="s">
        <v>573</v>
      </c>
      <c r="C78" s="67" t="s">
        <v>574</v>
      </c>
      <c r="D78" s="67" t="s">
        <v>152</v>
      </c>
      <c r="E78" s="67" t="s">
        <v>575</v>
      </c>
      <c r="F78" s="252">
        <v>75471.58</v>
      </c>
    </row>
    <row r="79" spans="1:6" x14ac:dyDescent="0.25">
      <c r="A79" s="250" t="s">
        <v>110</v>
      </c>
      <c r="B79" s="257" t="s">
        <v>510</v>
      </c>
      <c r="C79" s="67" t="s">
        <v>576</v>
      </c>
      <c r="D79" s="67" t="s">
        <v>165</v>
      </c>
      <c r="E79" s="67" t="s">
        <v>166</v>
      </c>
      <c r="F79" s="252">
        <v>12635</v>
      </c>
    </row>
    <row r="80" spans="1:6" x14ac:dyDescent="0.25">
      <c r="A80" s="250" t="s">
        <v>110</v>
      </c>
      <c r="B80" s="257" t="s">
        <v>510</v>
      </c>
      <c r="C80" s="67" t="s">
        <v>577</v>
      </c>
      <c r="D80" s="67" t="s">
        <v>165</v>
      </c>
      <c r="E80" s="67" t="s">
        <v>166</v>
      </c>
      <c r="F80" s="252">
        <v>13881</v>
      </c>
    </row>
    <row r="81" spans="1:6" x14ac:dyDescent="0.25">
      <c r="A81" s="250" t="s">
        <v>110</v>
      </c>
      <c r="B81" s="257" t="s">
        <v>510</v>
      </c>
      <c r="C81" s="67" t="s">
        <v>578</v>
      </c>
      <c r="D81" s="67" t="s">
        <v>165</v>
      </c>
      <c r="E81" s="67" t="s">
        <v>168</v>
      </c>
      <c r="F81" s="252">
        <v>25472</v>
      </c>
    </row>
    <row r="82" spans="1:6" x14ac:dyDescent="0.25">
      <c r="A82" s="250" t="s">
        <v>110</v>
      </c>
      <c r="B82" s="257" t="s">
        <v>510</v>
      </c>
      <c r="C82" s="67" t="s">
        <v>579</v>
      </c>
      <c r="D82" s="67" t="s">
        <v>165</v>
      </c>
      <c r="E82" s="67" t="s">
        <v>168</v>
      </c>
      <c r="F82" s="252">
        <v>8067</v>
      </c>
    </row>
    <row r="83" spans="1:6" x14ac:dyDescent="0.25">
      <c r="A83" s="250" t="s">
        <v>110</v>
      </c>
      <c r="B83" s="257">
        <v>43770</v>
      </c>
      <c r="C83" s="67" t="s">
        <v>343</v>
      </c>
      <c r="D83" s="67" t="s">
        <v>165</v>
      </c>
      <c r="E83" s="67" t="s">
        <v>166</v>
      </c>
      <c r="F83" s="252">
        <v>12791</v>
      </c>
    </row>
    <row r="84" spans="1:6" x14ac:dyDescent="0.25">
      <c r="A84" s="250" t="s">
        <v>110</v>
      </c>
      <c r="B84" s="257">
        <v>43770</v>
      </c>
      <c r="C84" s="67" t="s">
        <v>344</v>
      </c>
      <c r="D84" s="67" t="s">
        <v>165</v>
      </c>
      <c r="E84" s="67" t="s">
        <v>166</v>
      </c>
      <c r="F84" s="252">
        <v>14549</v>
      </c>
    </row>
    <row r="85" spans="1:6" ht="15.75" thickBot="1" x14ac:dyDescent="0.3">
      <c r="A85" s="263" t="s">
        <v>110</v>
      </c>
      <c r="B85" s="264">
        <v>43770</v>
      </c>
      <c r="C85" s="265" t="s">
        <v>345</v>
      </c>
      <c r="D85" s="265" t="s">
        <v>165</v>
      </c>
      <c r="E85" s="265" t="s">
        <v>168</v>
      </c>
      <c r="F85" s="253">
        <v>25515</v>
      </c>
    </row>
    <row r="86" spans="1:6" x14ac:dyDescent="0.25">
      <c r="A86" s="250" t="s">
        <v>110</v>
      </c>
      <c r="B86" s="257" t="s">
        <v>139</v>
      </c>
      <c r="C86" s="67" t="s">
        <v>151</v>
      </c>
      <c r="D86" s="67" t="s">
        <v>152</v>
      </c>
      <c r="E86" s="67" t="s">
        <v>153</v>
      </c>
      <c r="F86" s="252">
        <v>69414.91</v>
      </c>
    </row>
    <row r="87" spans="1:6" x14ac:dyDescent="0.25">
      <c r="A87" s="250" t="s">
        <v>110</v>
      </c>
      <c r="B87" s="257" t="s">
        <v>163</v>
      </c>
      <c r="C87" s="67" t="s">
        <v>164</v>
      </c>
      <c r="D87" s="67" t="s">
        <v>165</v>
      </c>
      <c r="E87" s="67" t="s">
        <v>166</v>
      </c>
      <c r="F87" s="252">
        <v>12845</v>
      </c>
    </row>
    <row r="88" spans="1:6" x14ac:dyDescent="0.25">
      <c r="A88" s="250" t="s">
        <v>110</v>
      </c>
      <c r="B88" s="257" t="s">
        <v>163</v>
      </c>
      <c r="C88" s="67" t="s">
        <v>167</v>
      </c>
      <c r="D88" s="67" t="s">
        <v>165</v>
      </c>
      <c r="E88" s="67" t="s">
        <v>168</v>
      </c>
      <c r="F88" s="252">
        <v>8166</v>
      </c>
    </row>
    <row r="89" spans="1:6" x14ac:dyDescent="0.25">
      <c r="A89" s="250" t="s">
        <v>110</v>
      </c>
      <c r="B89" s="257" t="s">
        <v>163</v>
      </c>
      <c r="C89" s="67" t="s">
        <v>172</v>
      </c>
      <c r="D89" s="67" t="s">
        <v>165</v>
      </c>
      <c r="E89" s="67" t="s">
        <v>166</v>
      </c>
      <c r="F89" s="252">
        <v>13259</v>
      </c>
    </row>
    <row r="90" spans="1:6" x14ac:dyDescent="0.25">
      <c r="A90" s="250" t="s">
        <v>110</v>
      </c>
      <c r="B90" s="257" t="s">
        <v>163</v>
      </c>
      <c r="C90" s="67" t="s">
        <v>173</v>
      </c>
      <c r="D90" s="67" t="s">
        <v>165</v>
      </c>
      <c r="E90" s="67" t="s">
        <v>168</v>
      </c>
      <c r="F90" s="252">
        <v>25529</v>
      </c>
    </row>
    <row r="91" spans="1:6" x14ac:dyDescent="0.25">
      <c r="A91" s="250" t="s">
        <v>110</v>
      </c>
      <c r="B91" s="257" t="s">
        <v>163</v>
      </c>
      <c r="C91" s="67" t="s">
        <v>177</v>
      </c>
      <c r="D91" s="67" t="s">
        <v>165</v>
      </c>
      <c r="E91" s="67" t="s">
        <v>168</v>
      </c>
      <c r="F91" s="252">
        <v>8601</v>
      </c>
    </row>
    <row r="92" spans="1:6" x14ac:dyDescent="0.25">
      <c r="A92" s="250" t="s">
        <v>110</v>
      </c>
      <c r="B92" s="257" t="s">
        <v>292</v>
      </c>
      <c r="C92" s="67" t="s">
        <v>293</v>
      </c>
      <c r="D92" s="67" t="s">
        <v>165</v>
      </c>
      <c r="E92" s="67" t="s">
        <v>166</v>
      </c>
      <c r="F92" s="252">
        <v>12834</v>
      </c>
    </row>
    <row r="93" spans="1:6" x14ac:dyDescent="0.25">
      <c r="A93" s="250" t="s">
        <v>110</v>
      </c>
      <c r="B93" s="257" t="s">
        <v>292</v>
      </c>
      <c r="C93" s="67" t="s">
        <v>296</v>
      </c>
      <c r="D93" s="67" t="s">
        <v>165</v>
      </c>
      <c r="E93" s="67" t="s">
        <v>166</v>
      </c>
      <c r="F93" s="252">
        <v>11972</v>
      </c>
    </row>
    <row r="94" spans="1:6" x14ac:dyDescent="0.25">
      <c r="A94" s="250" t="s">
        <v>110</v>
      </c>
      <c r="B94" s="257" t="s">
        <v>292</v>
      </c>
      <c r="C94" s="67" t="s">
        <v>297</v>
      </c>
      <c r="D94" s="67" t="s">
        <v>165</v>
      </c>
      <c r="E94" s="67" t="s">
        <v>168</v>
      </c>
      <c r="F94" s="252">
        <v>25503</v>
      </c>
    </row>
    <row r="95" spans="1:6" x14ac:dyDescent="0.25">
      <c r="A95" s="250" t="s">
        <v>110</v>
      </c>
      <c r="B95" s="257" t="s">
        <v>292</v>
      </c>
      <c r="C95" s="67" t="s">
        <v>298</v>
      </c>
      <c r="D95" s="67" t="s">
        <v>165</v>
      </c>
      <c r="E95" s="67" t="s">
        <v>168</v>
      </c>
      <c r="F95" s="252">
        <v>10322</v>
      </c>
    </row>
    <row r="96" spans="1:6" x14ac:dyDescent="0.25">
      <c r="A96" s="250" t="s">
        <v>110</v>
      </c>
      <c r="B96" s="257">
        <v>43712</v>
      </c>
      <c r="C96" s="67" t="s">
        <v>808</v>
      </c>
      <c r="D96" s="67" t="s">
        <v>165</v>
      </c>
      <c r="E96" s="67" t="s">
        <v>166</v>
      </c>
      <c r="F96" s="252">
        <v>13278</v>
      </c>
    </row>
    <row r="97" spans="1:6" x14ac:dyDescent="0.25">
      <c r="A97" s="250" t="s">
        <v>110</v>
      </c>
      <c r="B97" s="257">
        <v>43712</v>
      </c>
      <c r="C97" s="67" t="s">
        <v>809</v>
      </c>
      <c r="D97" s="67" t="s">
        <v>165</v>
      </c>
      <c r="E97" s="67" t="s">
        <v>166</v>
      </c>
      <c r="F97" s="252">
        <v>15558</v>
      </c>
    </row>
    <row r="98" spans="1:6" x14ac:dyDescent="0.25">
      <c r="A98" s="250" t="s">
        <v>110</v>
      </c>
      <c r="B98" s="257">
        <v>43712</v>
      </c>
      <c r="C98" s="67" t="s">
        <v>810</v>
      </c>
      <c r="D98" s="67" t="s">
        <v>165</v>
      </c>
      <c r="E98" s="67" t="s">
        <v>168</v>
      </c>
      <c r="F98" s="252">
        <v>26760</v>
      </c>
    </row>
    <row r="99" spans="1:6" ht="15.75" thickBot="1" x14ac:dyDescent="0.3">
      <c r="A99" s="250" t="s">
        <v>110</v>
      </c>
      <c r="B99" s="257">
        <v>43712</v>
      </c>
      <c r="C99" s="67" t="s">
        <v>811</v>
      </c>
      <c r="D99" s="67" t="s">
        <v>165</v>
      </c>
      <c r="E99" s="67" t="s">
        <v>168</v>
      </c>
      <c r="F99" s="252">
        <v>8583</v>
      </c>
    </row>
    <row r="100" spans="1:6" ht="15.75" thickBot="1" x14ac:dyDescent="0.3">
      <c r="A100" s="352" t="s">
        <v>580</v>
      </c>
      <c r="B100" s="355"/>
      <c r="C100" s="353"/>
      <c r="D100" s="353"/>
      <c r="E100" s="353"/>
      <c r="F100" s="354">
        <f>ROUND(SUM(F67:F99),5)</f>
        <v>650333.03</v>
      </c>
    </row>
    <row r="101" spans="1:6" ht="15.75" thickBot="1" x14ac:dyDescent="0.3">
      <c r="A101" s="352" t="s">
        <v>402</v>
      </c>
      <c r="B101" s="355"/>
      <c r="C101" s="353"/>
      <c r="D101" s="353"/>
      <c r="E101" s="353"/>
      <c r="F101" s="354">
        <f>ROUND(F48+F56+F66+F100,5)</f>
        <v>15008712.029999999</v>
      </c>
    </row>
    <row r="102" spans="1:6" x14ac:dyDescent="0.25">
      <c r="A102" s="254" t="s">
        <v>403</v>
      </c>
      <c r="B102" s="261"/>
      <c r="C102" s="255"/>
      <c r="D102" s="255"/>
      <c r="E102" s="255"/>
      <c r="F102" s="256"/>
    </row>
    <row r="103" spans="1:6" x14ac:dyDescent="0.25">
      <c r="A103" s="250" t="s">
        <v>110</v>
      </c>
      <c r="B103" s="257">
        <v>43443</v>
      </c>
      <c r="C103" s="67" t="s">
        <v>581</v>
      </c>
      <c r="D103" s="67" t="s">
        <v>149</v>
      </c>
      <c r="E103" s="67" t="s">
        <v>582</v>
      </c>
      <c r="F103" s="252">
        <v>1168000</v>
      </c>
    </row>
    <row r="104" spans="1:6" x14ac:dyDescent="0.25">
      <c r="A104" s="250" t="s">
        <v>110</v>
      </c>
      <c r="B104" s="257">
        <v>43444</v>
      </c>
      <c r="C104" s="67" t="s">
        <v>583</v>
      </c>
      <c r="D104" s="67" t="s">
        <v>149</v>
      </c>
      <c r="E104" s="67" t="s">
        <v>584</v>
      </c>
      <c r="F104" s="252">
        <v>1198000</v>
      </c>
    </row>
    <row r="105" spans="1:6" x14ac:dyDescent="0.25">
      <c r="A105" s="250" t="s">
        <v>254</v>
      </c>
      <c r="B105" s="257" t="s">
        <v>507</v>
      </c>
      <c r="C105" s="67"/>
      <c r="D105" s="67" t="s">
        <v>149</v>
      </c>
      <c r="E105" s="67" t="s">
        <v>585</v>
      </c>
      <c r="F105" s="252">
        <v>1210000</v>
      </c>
    </row>
    <row r="106" spans="1:6" x14ac:dyDescent="0.25">
      <c r="A106" s="250" t="s">
        <v>110</v>
      </c>
      <c r="B106" s="257" t="s">
        <v>510</v>
      </c>
      <c r="C106" s="67" t="s">
        <v>586</v>
      </c>
      <c r="D106" s="67" t="s">
        <v>149</v>
      </c>
      <c r="E106" s="67" t="s">
        <v>587</v>
      </c>
      <c r="F106" s="252">
        <v>1206000</v>
      </c>
    </row>
    <row r="107" spans="1:6" x14ac:dyDescent="0.25">
      <c r="A107" s="250" t="s">
        <v>254</v>
      </c>
      <c r="B107" s="257" t="s">
        <v>323</v>
      </c>
      <c r="C107" s="67"/>
      <c r="D107" s="67" t="s">
        <v>149</v>
      </c>
      <c r="E107" s="67" t="s">
        <v>324</v>
      </c>
      <c r="F107" s="252">
        <v>1232000</v>
      </c>
    </row>
    <row r="108" spans="1:6" x14ac:dyDescent="0.25">
      <c r="A108" s="250" t="s">
        <v>110</v>
      </c>
      <c r="B108" s="257" t="s">
        <v>183</v>
      </c>
      <c r="C108" s="67" t="s">
        <v>193</v>
      </c>
      <c r="D108" s="67" t="s">
        <v>149</v>
      </c>
      <c r="E108" s="67" t="s">
        <v>194</v>
      </c>
      <c r="F108" s="252">
        <v>1226000</v>
      </c>
    </row>
    <row r="109" spans="1:6" x14ac:dyDescent="0.25">
      <c r="A109" s="250" t="s">
        <v>254</v>
      </c>
      <c r="B109" s="257" t="s">
        <v>301</v>
      </c>
      <c r="C109" s="67"/>
      <c r="D109" s="67" t="s">
        <v>149</v>
      </c>
      <c r="E109" s="67" t="s">
        <v>317</v>
      </c>
      <c r="F109" s="252">
        <v>1216000</v>
      </c>
    </row>
    <row r="110" spans="1:6" ht="15.75" thickBot="1" x14ac:dyDescent="0.3">
      <c r="A110" s="250" t="s">
        <v>254</v>
      </c>
      <c r="B110" s="257" t="s">
        <v>907</v>
      </c>
      <c r="C110" s="67"/>
      <c r="D110" s="67" t="s">
        <v>149</v>
      </c>
      <c r="E110" s="67" t="s">
        <v>862</v>
      </c>
      <c r="F110" s="253">
        <v>1206000</v>
      </c>
    </row>
    <row r="111" spans="1:6" ht="15.75" thickBot="1" x14ac:dyDescent="0.3">
      <c r="A111" s="352" t="s">
        <v>588</v>
      </c>
      <c r="B111" s="355"/>
      <c r="C111" s="353"/>
      <c r="D111" s="353"/>
      <c r="E111" s="353"/>
      <c r="F111" s="354">
        <f>ROUND(SUM(F102:F110),5)</f>
        <v>9662000</v>
      </c>
    </row>
    <row r="112" spans="1:6" x14ac:dyDescent="0.25">
      <c r="A112" s="254" t="s">
        <v>404</v>
      </c>
      <c r="B112" s="261"/>
      <c r="C112" s="255"/>
      <c r="D112" s="255"/>
      <c r="E112" s="255"/>
      <c r="F112" s="256"/>
    </row>
    <row r="113" spans="1:6" x14ac:dyDescent="0.25">
      <c r="A113" s="254" t="s">
        <v>405</v>
      </c>
      <c r="B113" s="261"/>
      <c r="C113" s="255"/>
      <c r="D113" s="255"/>
      <c r="E113" s="255"/>
      <c r="F113" s="256"/>
    </row>
    <row r="114" spans="1:6" x14ac:dyDescent="0.25">
      <c r="A114" s="250" t="s">
        <v>254</v>
      </c>
      <c r="B114" s="257" t="s">
        <v>502</v>
      </c>
      <c r="C114" s="67" t="s">
        <v>589</v>
      </c>
      <c r="D114" s="67" t="s">
        <v>191</v>
      </c>
      <c r="E114" s="67" t="s">
        <v>590</v>
      </c>
      <c r="F114" s="252">
        <v>1339800</v>
      </c>
    </row>
    <row r="115" spans="1:6" x14ac:dyDescent="0.25">
      <c r="A115" s="250" t="s">
        <v>254</v>
      </c>
      <c r="B115" s="257" t="s">
        <v>591</v>
      </c>
      <c r="C115" s="67" t="s">
        <v>592</v>
      </c>
      <c r="D115" s="67" t="s">
        <v>191</v>
      </c>
      <c r="E115" s="67" t="s">
        <v>593</v>
      </c>
      <c r="F115" s="252">
        <v>675400</v>
      </c>
    </row>
    <row r="116" spans="1:6" x14ac:dyDescent="0.25">
      <c r="A116" s="250" t="s">
        <v>254</v>
      </c>
      <c r="B116" s="257" t="s">
        <v>594</v>
      </c>
      <c r="C116" s="67" t="s">
        <v>595</v>
      </c>
      <c r="D116" s="67" t="s">
        <v>191</v>
      </c>
      <c r="E116" s="67" t="s">
        <v>596</v>
      </c>
      <c r="F116" s="252">
        <v>663300</v>
      </c>
    </row>
    <row r="117" spans="1:6" x14ac:dyDescent="0.25">
      <c r="A117" s="250" t="s">
        <v>254</v>
      </c>
      <c r="B117" s="257" t="s">
        <v>333</v>
      </c>
      <c r="C117" s="67"/>
      <c r="D117" s="67" t="s">
        <v>191</v>
      </c>
      <c r="E117" s="67" t="s">
        <v>192</v>
      </c>
      <c r="F117" s="252">
        <v>668635</v>
      </c>
    </row>
    <row r="118" spans="1:6" x14ac:dyDescent="0.25">
      <c r="A118" s="250" t="s">
        <v>254</v>
      </c>
      <c r="B118" s="257" t="s">
        <v>183</v>
      </c>
      <c r="C118" s="67" t="s">
        <v>261</v>
      </c>
      <c r="D118" s="67" t="s">
        <v>191</v>
      </c>
      <c r="E118" s="67" t="s">
        <v>262</v>
      </c>
      <c r="F118" s="252">
        <v>676665</v>
      </c>
    </row>
    <row r="119" spans="1:6" ht="15.75" thickBot="1" x14ac:dyDescent="0.3">
      <c r="A119" s="250" t="s">
        <v>254</v>
      </c>
      <c r="B119" s="257" t="s">
        <v>907</v>
      </c>
      <c r="C119" s="67" t="s">
        <v>908</v>
      </c>
      <c r="D119" s="67" t="s">
        <v>191</v>
      </c>
      <c r="E119" s="67" t="s">
        <v>866</v>
      </c>
      <c r="F119" s="253">
        <v>663300</v>
      </c>
    </row>
    <row r="120" spans="1:6" ht="15.75" thickBot="1" x14ac:dyDescent="0.3">
      <c r="A120" s="352" t="s">
        <v>597</v>
      </c>
      <c r="B120" s="355"/>
      <c r="C120" s="353"/>
      <c r="D120" s="353"/>
      <c r="E120" s="353"/>
      <c r="F120" s="354">
        <f>ROUND(SUM(F113:F119),5)</f>
        <v>4687100</v>
      </c>
    </row>
    <row r="121" spans="1:6" x14ac:dyDescent="0.25">
      <c r="A121" s="254" t="s">
        <v>406</v>
      </c>
      <c r="B121" s="261"/>
      <c r="C121" s="255"/>
      <c r="D121" s="255"/>
      <c r="E121" s="255"/>
      <c r="F121" s="256"/>
    </row>
    <row r="122" spans="1:6" x14ac:dyDescent="0.25">
      <c r="A122" s="250" t="s">
        <v>254</v>
      </c>
      <c r="B122" s="257">
        <v>43801</v>
      </c>
      <c r="C122" s="67" t="s">
        <v>263</v>
      </c>
      <c r="D122" s="67" t="s">
        <v>159</v>
      </c>
      <c r="E122" s="67" t="s">
        <v>264</v>
      </c>
      <c r="F122" s="252">
        <v>738100</v>
      </c>
    </row>
    <row r="123" spans="1:6" ht="15.75" thickBot="1" x14ac:dyDescent="0.3">
      <c r="A123" s="250" t="s">
        <v>254</v>
      </c>
      <c r="B123" s="257" t="s">
        <v>301</v>
      </c>
      <c r="C123" s="67" t="s">
        <v>335</v>
      </c>
      <c r="D123" s="67" t="s">
        <v>308</v>
      </c>
      <c r="E123" s="67" t="s">
        <v>309</v>
      </c>
      <c r="F123" s="253">
        <v>327960</v>
      </c>
    </row>
    <row r="124" spans="1:6" ht="15.75" thickBot="1" x14ac:dyDescent="0.3">
      <c r="A124" s="352" t="s">
        <v>598</v>
      </c>
      <c r="B124" s="355"/>
      <c r="C124" s="353"/>
      <c r="D124" s="353"/>
      <c r="E124" s="353"/>
      <c r="F124" s="354">
        <f>ROUND(SUM(F121:F123),5)</f>
        <v>1066060</v>
      </c>
    </row>
    <row r="125" spans="1:6" x14ac:dyDescent="0.25">
      <c r="A125" s="254" t="s">
        <v>407</v>
      </c>
      <c r="B125" s="261"/>
      <c r="C125" s="255"/>
      <c r="D125" s="255"/>
      <c r="E125" s="255"/>
      <c r="F125" s="256"/>
    </row>
    <row r="126" spans="1:6" ht="15.75" thickBot="1" x14ac:dyDescent="0.3">
      <c r="A126" s="250" t="s">
        <v>254</v>
      </c>
      <c r="B126" s="257">
        <v>43801</v>
      </c>
      <c r="C126" s="67" t="s">
        <v>259</v>
      </c>
      <c r="D126" s="67" t="s">
        <v>159</v>
      </c>
      <c r="E126" s="67" t="s">
        <v>260</v>
      </c>
      <c r="F126" s="253">
        <v>461150</v>
      </c>
    </row>
    <row r="127" spans="1:6" ht="15.75" thickBot="1" x14ac:dyDescent="0.3">
      <c r="A127" s="352" t="s">
        <v>599</v>
      </c>
      <c r="B127" s="355"/>
      <c r="C127" s="353"/>
      <c r="D127" s="353"/>
      <c r="E127" s="353"/>
      <c r="F127" s="354">
        <f>ROUND(SUM(F125:F126),5)</f>
        <v>461150</v>
      </c>
    </row>
    <row r="128" spans="1:6" x14ac:dyDescent="0.25">
      <c r="A128" s="254" t="s">
        <v>408</v>
      </c>
      <c r="B128" s="261"/>
      <c r="C128" s="255"/>
      <c r="D128" s="255"/>
      <c r="E128" s="255"/>
      <c r="F128" s="256"/>
    </row>
    <row r="129" spans="1:6" ht="15.75" thickBot="1" x14ac:dyDescent="0.3">
      <c r="A129" s="250" t="s">
        <v>254</v>
      </c>
      <c r="B129" s="257">
        <v>43802</v>
      </c>
      <c r="C129" s="67" t="s">
        <v>334</v>
      </c>
      <c r="D129" s="67" t="s">
        <v>290</v>
      </c>
      <c r="E129" s="67" t="s">
        <v>291</v>
      </c>
      <c r="F129" s="253">
        <v>285342.2</v>
      </c>
    </row>
    <row r="130" spans="1:6" ht="15.75" thickBot="1" x14ac:dyDescent="0.3">
      <c r="A130" s="352" t="s">
        <v>600</v>
      </c>
      <c r="B130" s="355"/>
      <c r="C130" s="353"/>
      <c r="D130" s="353"/>
      <c r="E130" s="353"/>
      <c r="F130" s="354">
        <f>ROUND(SUM(F128:F129),5)</f>
        <v>285342.2</v>
      </c>
    </row>
    <row r="131" spans="1:6" x14ac:dyDescent="0.25">
      <c r="A131" s="254" t="s">
        <v>409</v>
      </c>
      <c r="B131" s="261"/>
      <c r="C131" s="255"/>
      <c r="D131" s="255"/>
      <c r="E131" s="255"/>
      <c r="F131" s="256"/>
    </row>
    <row r="132" spans="1:6" x14ac:dyDescent="0.25">
      <c r="A132" s="250" t="s">
        <v>254</v>
      </c>
      <c r="B132" s="257">
        <v>43382</v>
      </c>
      <c r="C132" s="67" t="s">
        <v>601</v>
      </c>
      <c r="D132" s="67" t="s">
        <v>158</v>
      </c>
      <c r="E132" s="67" t="s">
        <v>602</v>
      </c>
      <c r="F132" s="252">
        <v>226765</v>
      </c>
    </row>
    <row r="133" spans="1:6" x14ac:dyDescent="0.25">
      <c r="A133" s="250" t="s">
        <v>254</v>
      </c>
      <c r="B133" s="257">
        <v>43353</v>
      </c>
      <c r="C133" s="67" t="s">
        <v>278</v>
      </c>
      <c r="D133" s="67" t="s">
        <v>158</v>
      </c>
      <c r="E133" s="67" t="s">
        <v>603</v>
      </c>
      <c r="F133" s="252">
        <v>234465</v>
      </c>
    </row>
    <row r="134" spans="1:6" x14ac:dyDescent="0.25">
      <c r="A134" s="250" t="s">
        <v>254</v>
      </c>
      <c r="B134" s="257">
        <v>43323</v>
      </c>
      <c r="C134" s="67" t="s">
        <v>604</v>
      </c>
      <c r="D134" s="67" t="s">
        <v>158</v>
      </c>
      <c r="E134" s="67" t="s">
        <v>605</v>
      </c>
      <c r="F134" s="252">
        <v>235235</v>
      </c>
    </row>
    <row r="135" spans="1:6" x14ac:dyDescent="0.25">
      <c r="A135" s="250" t="s">
        <v>110</v>
      </c>
      <c r="B135" s="257" t="s">
        <v>606</v>
      </c>
      <c r="C135" s="67" t="s">
        <v>607</v>
      </c>
      <c r="D135" s="67" t="s">
        <v>158</v>
      </c>
      <c r="E135" s="67" t="s">
        <v>608</v>
      </c>
      <c r="F135" s="252">
        <v>233310</v>
      </c>
    </row>
    <row r="136" spans="1:6" x14ac:dyDescent="0.25">
      <c r="A136" s="250" t="s">
        <v>254</v>
      </c>
      <c r="B136" s="257">
        <v>43739</v>
      </c>
      <c r="C136" s="67" t="s">
        <v>330</v>
      </c>
      <c r="D136" s="67" t="s">
        <v>158</v>
      </c>
      <c r="E136" s="67" t="s">
        <v>331</v>
      </c>
      <c r="F136" s="252">
        <v>237160</v>
      </c>
    </row>
    <row r="137" spans="1:6" x14ac:dyDescent="0.25">
      <c r="A137" s="250" t="s">
        <v>254</v>
      </c>
      <c r="B137" s="257">
        <v>43801</v>
      </c>
      <c r="C137" s="67" t="s">
        <v>257</v>
      </c>
      <c r="D137" s="67" t="s">
        <v>158</v>
      </c>
      <c r="E137" s="67" t="s">
        <v>258</v>
      </c>
      <c r="F137" s="252">
        <v>236775</v>
      </c>
    </row>
    <row r="138" spans="1:6" x14ac:dyDescent="0.25">
      <c r="A138" s="250" t="s">
        <v>254</v>
      </c>
      <c r="B138" s="257">
        <v>43802</v>
      </c>
      <c r="C138" s="67" t="s">
        <v>332</v>
      </c>
      <c r="D138" s="67" t="s">
        <v>158</v>
      </c>
      <c r="E138" s="67" t="s">
        <v>286</v>
      </c>
      <c r="F138" s="252">
        <v>246622.2</v>
      </c>
    </row>
    <row r="139" spans="1:6" ht="15.75" thickBot="1" x14ac:dyDescent="0.3">
      <c r="A139" s="250" t="s">
        <v>254</v>
      </c>
      <c r="B139" s="257">
        <v>43681</v>
      </c>
      <c r="C139" s="67" t="s">
        <v>909</v>
      </c>
      <c r="D139" s="67" t="s">
        <v>158</v>
      </c>
      <c r="E139" s="67" t="s">
        <v>831</v>
      </c>
      <c r="F139" s="253">
        <v>247029.84</v>
      </c>
    </row>
    <row r="140" spans="1:6" ht="15.75" thickBot="1" x14ac:dyDescent="0.3">
      <c r="A140" s="352" t="s">
        <v>609</v>
      </c>
      <c r="B140" s="355"/>
      <c r="C140" s="353"/>
      <c r="D140" s="353"/>
      <c r="E140" s="353"/>
      <c r="F140" s="354">
        <f>ROUND(SUM(F131:F139),5)</f>
        <v>1897362.04</v>
      </c>
    </row>
    <row r="141" spans="1:6" x14ac:dyDescent="0.25">
      <c r="A141" s="254" t="s">
        <v>410</v>
      </c>
      <c r="B141" s="261"/>
      <c r="C141" s="255"/>
      <c r="D141" s="255"/>
      <c r="E141" s="255"/>
      <c r="F141" s="256"/>
    </row>
    <row r="142" spans="1:6" x14ac:dyDescent="0.25">
      <c r="A142" s="250" t="s">
        <v>254</v>
      </c>
      <c r="B142" s="257" t="s">
        <v>497</v>
      </c>
      <c r="C142" s="67" t="s">
        <v>610</v>
      </c>
      <c r="D142" s="67" t="s">
        <v>156</v>
      </c>
      <c r="E142" s="67" t="s">
        <v>611</v>
      </c>
      <c r="F142" s="252">
        <v>120000</v>
      </c>
    </row>
    <row r="143" spans="1:6" x14ac:dyDescent="0.25">
      <c r="A143" s="250" t="s">
        <v>254</v>
      </c>
      <c r="B143" s="257" t="s">
        <v>502</v>
      </c>
      <c r="C143" s="67" t="s">
        <v>612</v>
      </c>
      <c r="D143" s="67" t="s">
        <v>156</v>
      </c>
      <c r="E143" s="67" t="s">
        <v>613</v>
      </c>
      <c r="F143" s="252">
        <v>120000</v>
      </c>
    </row>
    <row r="144" spans="1:6" x14ac:dyDescent="0.25">
      <c r="A144" s="250" t="s">
        <v>254</v>
      </c>
      <c r="B144" s="257" t="s">
        <v>507</v>
      </c>
      <c r="C144" s="67" t="s">
        <v>614</v>
      </c>
      <c r="D144" s="67" t="s">
        <v>156</v>
      </c>
      <c r="E144" s="67" t="s">
        <v>615</v>
      </c>
      <c r="F144" s="252">
        <v>120000</v>
      </c>
    </row>
    <row r="145" spans="1:6" x14ac:dyDescent="0.25">
      <c r="A145" s="250" t="s">
        <v>110</v>
      </c>
      <c r="B145" s="257" t="s">
        <v>616</v>
      </c>
      <c r="C145" s="67" t="s">
        <v>617</v>
      </c>
      <c r="D145" s="67" t="s">
        <v>156</v>
      </c>
      <c r="E145" s="67" t="s">
        <v>618</v>
      </c>
      <c r="F145" s="252">
        <v>120000</v>
      </c>
    </row>
    <row r="146" spans="1:6" x14ac:dyDescent="0.25">
      <c r="A146" s="250" t="s">
        <v>254</v>
      </c>
      <c r="B146" s="257" t="s">
        <v>323</v>
      </c>
      <c r="C146" s="67" t="s">
        <v>336</v>
      </c>
      <c r="D146" s="67" t="s">
        <v>156</v>
      </c>
      <c r="E146" s="67" t="s">
        <v>337</v>
      </c>
      <c r="F146" s="252">
        <v>120000</v>
      </c>
    </row>
    <row r="147" spans="1:6" x14ac:dyDescent="0.25">
      <c r="A147" s="250" t="s">
        <v>254</v>
      </c>
      <c r="B147" s="257">
        <v>43801</v>
      </c>
      <c r="C147" s="67" t="s">
        <v>265</v>
      </c>
      <c r="D147" s="67" t="s">
        <v>156</v>
      </c>
      <c r="E147" s="67" t="s">
        <v>157</v>
      </c>
      <c r="F147" s="252">
        <v>6500.01</v>
      </c>
    </row>
    <row r="148" spans="1:6" x14ac:dyDescent="0.25">
      <c r="A148" s="250" t="s">
        <v>254</v>
      </c>
      <c r="B148" s="257" t="s">
        <v>182</v>
      </c>
      <c r="C148" s="67" t="s">
        <v>266</v>
      </c>
      <c r="D148" s="67" t="s">
        <v>156</v>
      </c>
      <c r="E148" s="67" t="s">
        <v>187</v>
      </c>
      <c r="F148" s="252">
        <v>120000</v>
      </c>
    </row>
    <row r="149" spans="1:6" x14ac:dyDescent="0.25">
      <c r="A149" s="250" t="s">
        <v>254</v>
      </c>
      <c r="B149" s="257" t="s">
        <v>301</v>
      </c>
      <c r="C149" s="67" t="s">
        <v>338</v>
      </c>
      <c r="D149" s="67" t="s">
        <v>156</v>
      </c>
      <c r="E149" s="67" t="s">
        <v>313</v>
      </c>
      <c r="F149" s="252">
        <v>120000</v>
      </c>
    </row>
    <row r="150" spans="1:6" ht="15.75" thickBot="1" x14ac:dyDescent="0.3">
      <c r="A150" s="250" t="s">
        <v>254</v>
      </c>
      <c r="B150" s="257" t="s">
        <v>907</v>
      </c>
      <c r="C150" s="67" t="s">
        <v>910</v>
      </c>
      <c r="D150" s="67" t="s">
        <v>156</v>
      </c>
      <c r="E150" s="67" t="s">
        <v>868</v>
      </c>
      <c r="F150" s="252">
        <v>120000</v>
      </c>
    </row>
    <row r="151" spans="1:6" ht="15.75" thickBot="1" x14ac:dyDescent="0.3">
      <c r="A151" s="352" t="s">
        <v>619</v>
      </c>
      <c r="B151" s="355"/>
      <c r="C151" s="353"/>
      <c r="D151" s="353"/>
      <c r="E151" s="353"/>
      <c r="F151" s="354">
        <f>ROUND(SUM(F141:F150),5)</f>
        <v>966500.01</v>
      </c>
    </row>
    <row r="152" spans="1:6" ht="15.75" thickBot="1" x14ac:dyDescent="0.3">
      <c r="A152" s="352" t="s">
        <v>411</v>
      </c>
      <c r="B152" s="355"/>
      <c r="C152" s="353"/>
      <c r="D152" s="353"/>
      <c r="E152" s="353"/>
      <c r="F152" s="354">
        <f>ROUND(F120+F124+F127+F130+F140+F151,5)</f>
        <v>9363514.25</v>
      </c>
    </row>
    <row r="153" spans="1:6" x14ac:dyDescent="0.25">
      <c r="A153" s="254" t="s">
        <v>491</v>
      </c>
      <c r="B153" s="261"/>
      <c r="C153" s="255"/>
      <c r="D153" s="255"/>
      <c r="E153" s="255"/>
      <c r="F153" s="256"/>
    </row>
    <row r="154" spans="1:6" ht="15.75" thickBot="1" x14ac:dyDescent="0.3">
      <c r="A154" s="250" t="s">
        <v>254</v>
      </c>
      <c r="B154" s="257">
        <v>43681</v>
      </c>
      <c r="C154" s="67" t="s">
        <v>911</v>
      </c>
      <c r="D154" s="67" t="s">
        <v>833</v>
      </c>
      <c r="E154" s="67" t="s">
        <v>834</v>
      </c>
      <c r="F154" s="253">
        <v>966570</v>
      </c>
    </row>
    <row r="155" spans="1:6" ht="15.75" thickBot="1" x14ac:dyDescent="0.3">
      <c r="A155" s="352" t="s">
        <v>912</v>
      </c>
      <c r="B155" s="355"/>
      <c r="C155" s="353"/>
      <c r="D155" s="353"/>
      <c r="E155" s="353"/>
      <c r="F155" s="354">
        <f>ROUND(SUM(F153:F154),5)</f>
        <v>966570</v>
      </c>
    </row>
    <row r="156" spans="1:6" x14ac:dyDescent="0.25">
      <c r="A156" s="254" t="s">
        <v>412</v>
      </c>
      <c r="B156" s="261"/>
      <c r="C156" s="255"/>
      <c r="D156" s="255"/>
      <c r="E156" s="255"/>
      <c r="F156" s="256"/>
    </row>
    <row r="157" spans="1:6" x14ac:dyDescent="0.25">
      <c r="A157" s="250" t="s">
        <v>254</v>
      </c>
      <c r="B157" s="257">
        <v>43323</v>
      </c>
      <c r="C157" s="67" t="s">
        <v>620</v>
      </c>
      <c r="D157" s="67" t="s">
        <v>340</v>
      </c>
      <c r="E157" s="67" t="s">
        <v>621</v>
      </c>
      <c r="F157" s="252">
        <v>80000</v>
      </c>
    </row>
    <row r="158" spans="1:6" x14ac:dyDescent="0.25">
      <c r="A158" s="250" t="s">
        <v>254</v>
      </c>
      <c r="B158" s="257">
        <v>43739</v>
      </c>
      <c r="C158" s="67" t="s">
        <v>339</v>
      </c>
      <c r="D158" s="67" t="s">
        <v>340</v>
      </c>
      <c r="E158" s="67" t="s">
        <v>341</v>
      </c>
      <c r="F158" s="252">
        <v>80000</v>
      </c>
    </row>
    <row r="159" spans="1:6" ht="15.75" thickBot="1" x14ac:dyDescent="0.3">
      <c r="A159" s="250" t="s">
        <v>254</v>
      </c>
      <c r="B159" s="257" t="s">
        <v>907</v>
      </c>
      <c r="C159" s="67" t="s">
        <v>913</v>
      </c>
      <c r="D159" s="67" t="s">
        <v>340</v>
      </c>
      <c r="E159" s="67" t="s">
        <v>876</v>
      </c>
      <c r="F159" s="253">
        <v>80000</v>
      </c>
    </row>
    <row r="160" spans="1:6" ht="15.75" thickBot="1" x14ac:dyDescent="0.3">
      <c r="A160" s="352" t="s">
        <v>622</v>
      </c>
      <c r="B160" s="355"/>
      <c r="C160" s="353"/>
      <c r="D160" s="353"/>
      <c r="E160" s="353"/>
      <c r="F160" s="354">
        <f>ROUND(SUM(F156:F159),5)</f>
        <v>240000</v>
      </c>
    </row>
    <row r="161" spans="1:6" x14ac:dyDescent="0.25">
      <c r="A161" s="254" t="s">
        <v>413</v>
      </c>
      <c r="B161" s="261"/>
      <c r="C161" s="255"/>
      <c r="D161" s="255"/>
      <c r="E161" s="255"/>
      <c r="F161" s="256"/>
    </row>
    <row r="162" spans="1:6" x14ac:dyDescent="0.25">
      <c r="A162" s="250" t="s">
        <v>254</v>
      </c>
      <c r="B162" s="257">
        <v>43353</v>
      </c>
      <c r="C162" s="67" t="s">
        <v>623</v>
      </c>
      <c r="D162" s="67" t="s">
        <v>287</v>
      </c>
      <c r="E162" s="67" t="s">
        <v>624</v>
      </c>
      <c r="F162" s="252">
        <v>55000</v>
      </c>
    </row>
    <row r="163" spans="1:6" ht="15.75" thickBot="1" x14ac:dyDescent="0.3">
      <c r="A163" s="250" t="s">
        <v>110</v>
      </c>
      <c r="B163" s="257" t="s">
        <v>591</v>
      </c>
      <c r="C163" s="67" t="s">
        <v>625</v>
      </c>
      <c r="D163" s="67" t="s">
        <v>287</v>
      </c>
      <c r="E163" s="67" t="s">
        <v>626</v>
      </c>
      <c r="F163" s="252">
        <v>150000</v>
      </c>
    </row>
    <row r="164" spans="1:6" ht="15.75" thickBot="1" x14ac:dyDescent="0.3">
      <c r="A164" s="352" t="s">
        <v>627</v>
      </c>
      <c r="B164" s="355"/>
      <c r="C164" s="353"/>
      <c r="D164" s="353"/>
      <c r="E164" s="353"/>
      <c r="F164" s="354">
        <f>ROUND(SUM(F161:F163),5)</f>
        <v>205000</v>
      </c>
    </row>
    <row r="165" spans="1:6" ht="15.75" thickBot="1" x14ac:dyDescent="0.3">
      <c r="A165" s="352" t="s">
        <v>414</v>
      </c>
      <c r="B165" s="355"/>
      <c r="C165" s="353"/>
      <c r="D165" s="353"/>
      <c r="E165" s="353"/>
      <c r="F165" s="354">
        <f>ROUND(F20+F26+F44+F101+F111+F152+F155+F160+F164,5)</f>
        <v>77324792.739999995</v>
      </c>
    </row>
    <row r="166" spans="1:6" x14ac:dyDescent="0.25">
      <c r="A166" s="254" t="s">
        <v>415</v>
      </c>
      <c r="B166" s="261"/>
      <c r="C166" s="255"/>
      <c r="D166" s="255"/>
      <c r="E166" s="255"/>
      <c r="F166" s="256"/>
    </row>
    <row r="167" spans="1:6" x14ac:dyDescent="0.25">
      <c r="A167" s="254" t="s">
        <v>416</v>
      </c>
      <c r="B167" s="261"/>
      <c r="C167" s="255"/>
      <c r="D167" s="255"/>
      <c r="E167" s="255"/>
      <c r="F167" s="256"/>
    </row>
    <row r="168" spans="1:6" x14ac:dyDescent="0.25">
      <c r="A168" s="250" t="s">
        <v>254</v>
      </c>
      <c r="B168" s="257" t="s">
        <v>502</v>
      </c>
      <c r="C168" s="67" t="s">
        <v>628</v>
      </c>
      <c r="D168" s="67" t="s">
        <v>305</v>
      </c>
      <c r="E168" s="67" t="s">
        <v>629</v>
      </c>
      <c r="F168" s="252">
        <v>204079.1</v>
      </c>
    </row>
    <row r="169" spans="1:6" ht="15.75" thickBot="1" x14ac:dyDescent="0.3">
      <c r="A169" s="263" t="s">
        <v>254</v>
      </c>
      <c r="B169" s="264">
        <v>43323</v>
      </c>
      <c r="C169" s="265" t="s">
        <v>630</v>
      </c>
      <c r="D169" s="265" t="s">
        <v>305</v>
      </c>
      <c r="E169" s="265" t="s">
        <v>631</v>
      </c>
      <c r="F169" s="253">
        <v>67800</v>
      </c>
    </row>
    <row r="170" spans="1:6" x14ac:dyDescent="0.25">
      <c r="A170" s="250" t="s">
        <v>254</v>
      </c>
      <c r="B170" s="257" t="s">
        <v>507</v>
      </c>
      <c r="C170" s="67" t="s">
        <v>632</v>
      </c>
      <c r="D170" s="67" t="s">
        <v>305</v>
      </c>
      <c r="E170" s="67" t="s">
        <v>633</v>
      </c>
      <c r="F170" s="252">
        <v>129981.7</v>
      </c>
    </row>
    <row r="171" spans="1:6" x14ac:dyDescent="0.25">
      <c r="A171" s="250" t="s">
        <v>110</v>
      </c>
      <c r="B171" s="257" t="s">
        <v>616</v>
      </c>
      <c r="C171" s="67" t="s">
        <v>634</v>
      </c>
      <c r="D171" s="67" t="s">
        <v>305</v>
      </c>
      <c r="E171" s="67" t="s">
        <v>635</v>
      </c>
      <c r="F171" s="252">
        <v>208153.7</v>
      </c>
    </row>
    <row r="172" spans="1:6" x14ac:dyDescent="0.25">
      <c r="A172" s="250" t="s">
        <v>254</v>
      </c>
      <c r="B172" s="257" t="s">
        <v>323</v>
      </c>
      <c r="C172" s="67" t="s">
        <v>353</v>
      </c>
      <c r="D172" s="67" t="s">
        <v>305</v>
      </c>
      <c r="E172" s="67" t="s">
        <v>354</v>
      </c>
      <c r="F172" s="252">
        <v>163305.4</v>
      </c>
    </row>
    <row r="173" spans="1:6" ht="15.75" thickBot="1" x14ac:dyDescent="0.3">
      <c r="A173" s="250" t="s">
        <v>254</v>
      </c>
      <c r="B173" s="257" t="s">
        <v>301</v>
      </c>
      <c r="C173" s="67" t="s">
        <v>355</v>
      </c>
      <c r="D173" s="67" t="s">
        <v>305</v>
      </c>
      <c r="E173" s="67" t="s">
        <v>306</v>
      </c>
      <c r="F173" s="253">
        <v>98954.1</v>
      </c>
    </row>
    <row r="174" spans="1:6" ht="15.75" thickBot="1" x14ac:dyDescent="0.3">
      <c r="A174" s="352" t="s">
        <v>636</v>
      </c>
      <c r="B174" s="355"/>
      <c r="C174" s="353"/>
      <c r="D174" s="353"/>
      <c r="E174" s="353"/>
      <c r="F174" s="354">
        <f>ROUND(SUM(F167:F173),5)</f>
        <v>872274</v>
      </c>
    </row>
    <row r="175" spans="1:6" x14ac:dyDescent="0.25">
      <c r="A175" s="254" t="s">
        <v>417</v>
      </c>
      <c r="B175" s="261"/>
      <c r="C175" s="255"/>
      <c r="D175" s="255"/>
      <c r="E175" s="255"/>
      <c r="F175" s="256"/>
    </row>
    <row r="176" spans="1:6" x14ac:dyDescent="0.25">
      <c r="A176" s="250" t="s">
        <v>110</v>
      </c>
      <c r="B176" s="257">
        <v>43260</v>
      </c>
      <c r="C176" s="67" t="s">
        <v>637</v>
      </c>
      <c r="D176" s="67" t="s">
        <v>112</v>
      </c>
      <c r="E176" s="67" t="s">
        <v>638</v>
      </c>
      <c r="F176" s="252">
        <v>140000</v>
      </c>
    </row>
    <row r="177" spans="1:6" x14ac:dyDescent="0.25">
      <c r="A177" s="250" t="s">
        <v>254</v>
      </c>
      <c r="B177" s="257">
        <v>43382</v>
      </c>
      <c r="C177" s="67" t="s">
        <v>639</v>
      </c>
      <c r="D177" s="67" t="s">
        <v>112</v>
      </c>
      <c r="E177" s="67" t="s">
        <v>640</v>
      </c>
      <c r="F177" s="252">
        <v>40000</v>
      </c>
    </row>
    <row r="178" spans="1:6" x14ac:dyDescent="0.25">
      <c r="A178" s="250" t="s">
        <v>254</v>
      </c>
      <c r="B178" s="257">
        <v>43382</v>
      </c>
      <c r="C178" s="67" t="s">
        <v>641</v>
      </c>
      <c r="D178" s="67" t="s">
        <v>112</v>
      </c>
      <c r="E178" s="67" t="s">
        <v>642</v>
      </c>
      <c r="F178" s="252">
        <v>105000</v>
      </c>
    </row>
    <row r="179" spans="1:6" x14ac:dyDescent="0.25">
      <c r="A179" s="250" t="s">
        <v>254</v>
      </c>
      <c r="B179" s="257">
        <v>43413</v>
      </c>
      <c r="C179" s="67"/>
      <c r="D179" s="67" t="s">
        <v>149</v>
      </c>
      <c r="E179" s="67" t="s">
        <v>643</v>
      </c>
      <c r="F179" s="252">
        <v>292511.44</v>
      </c>
    </row>
    <row r="180" spans="1:6" x14ac:dyDescent="0.25">
      <c r="A180" s="250" t="s">
        <v>110</v>
      </c>
      <c r="B180" s="257" t="s">
        <v>644</v>
      </c>
      <c r="C180" s="67" t="s">
        <v>645</v>
      </c>
      <c r="D180" s="67" t="s">
        <v>646</v>
      </c>
      <c r="E180" s="67" t="s">
        <v>647</v>
      </c>
      <c r="F180" s="252">
        <v>39800</v>
      </c>
    </row>
    <row r="181" spans="1:6" x14ac:dyDescent="0.25">
      <c r="A181" s="250" t="s">
        <v>254</v>
      </c>
      <c r="B181" s="257" t="s">
        <v>497</v>
      </c>
      <c r="C181" s="67" t="s">
        <v>648</v>
      </c>
      <c r="D181" s="67" t="s">
        <v>649</v>
      </c>
      <c r="E181" s="67" t="s">
        <v>650</v>
      </c>
      <c r="F181" s="252">
        <v>47500</v>
      </c>
    </row>
    <row r="182" spans="1:6" x14ac:dyDescent="0.25">
      <c r="A182" s="250" t="s">
        <v>254</v>
      </c>
      <c r="B182" s="257" t="s">
        <v>497</v>
      </c>
      <c r="C182" s="67" t="s">
        <v>651</v>
      </c>
      <c r="D182" s="67" t="s">
        <v>649</v>
      </c>
      <c r="E182" s="67" t="s">
        <v>652</v>
      </c>
      <c r="F182" s="252">
        <v>47500</v>
      </c>
    </row>
    <row r="183" spans="1:6" x14ac:dyDescent="0.25">
      <c r="A183" s="250" t="s">
        <v>254</v>
      </c>
      <c r="B183" s="257">
        <v>43353</v>
      </c>
      <c r="C183" s="67" t="s">
        <v>653</v>
      </c>
      <c r="D183" s="67" t="s">
        <v>654</v>
      </c>
      <c r="E183" s="67" t="s">
        <v>655</v>
      </c>
      <c r="F183" s="252">
        <v>3500</v>
      </c>
    </row>
    <row r="184" spans="1:6" x14ac:dyDescent="0.25">
      <c r="A184" s="250" t="s">
        <v>254</v>
      </c>
      <c r="B184" s="257">
        <v>43353</v>
      </c>
      <c r="C184" s="67"/>
      <c r="D184" s="67" t="s">
        <v>149</v>
      </c>
      <c r="E184" s="67" t="s">
        <v>656</v>
      </c>
      <c r="F184" s="252">
        <v>75745.25</v>
      </c>
    </row>
    <row r="185" spans="1:6" x14ac:dyDescent="0.25">
      <c r="A185" s="250" t="s">
        <v>254</v>
      </c>
      <c r="B185" s="257">
        <v>43353</v>
      </c>
      <c r="C185" s="67" t="s">
        <v>657</v>
      </c>
      <c r="D185" s="67" t="s">
        <v>654</v>
      </c>
      <c r="E185" s="67" t="s">
        <v>658</v>
      </c>
      <c r="F185" s="252">
        <v>24200</v>
      </c>
    </row>
    <row r="186" spans="1:6" x14ac:dyDescent="0.25">
      <c r="A186" s="250" t="s">
        <v>110</v>
      </c>
      <c r="B186" s="257">
        <v>43444</v>
      </c>
      <c r="C186" s="67" t="s">
        <v>659</v>
      </c>
      <c r="D186" s="67" t="s">
        <v>649</v>
      </c>
      <c r="E186" s="67" t="s">
        <v>660</v>
      </c>
      <c r="F186" s="252">
        <v>47500</v>
      </c>
    </row>
    <row r="187" spans="1:6" x14ac:dyDescent="0.25">
      <c r="A187" s="250" t="s">
        <v>254</v>
      </c>
      <c r="B187" s="257" t="s">
        <v>502</v>
      </c>
      <c r="C187" s="67" t="s">
        <v>620</v>
      </c>
      <c r="D187" s="67" t="s">
        <v>112</v>
      </c>
      <c r="E187" s="67" t="s">
        <v>661</v>
      </c>
      <c r="F187" s="252">
        <v>475000</v>
      </c>
    </row>
    <row r="188" spans="1:6" x14ac:dyDescent="0.25">
      <c r="A188" s="250" t="s">
        <v>254</v>
      </c>
      <c r="B188" s="257" t="s">
        <v>502</v>
      </c>
      <c r="C188" s="67" t="s">
        <v>529</v>
      </c>
      <c r="D188" s="67" t="s">
        <v>146</v>
      </c>
      <c r="E188" s="67" t="s">
        <v>662</v>
      </c>
      <c r="F188" s="252">
        <v>64550</v>
      </c>
    </row>
    <row r="189" spans="1:6" x14ac:dyDescent="0.25">
      <c r="A189" s="250" t="s">
        <v>254</v>
      </c>
      <c r="B189" s="257">
        <v>43323</v>
      </c>
      <c r="C189" s="67" t="s">
        <v>663</v>
      </c>
      <c r="D189" s="67" t="s">
        <v>112</v>
      </c>
      <c r="E189" s="67" t="s">
        <v>664</v>
      </c>
      <c r="F189" s="252">
        <v>95000</v>
      </c>
    </row>
    <row r="190" spans="1:6" x14ac:dyDescent="0.25">
      <c r="A190" s="250" t="s">
        <v>254</v>
      </c>
      <c r="B190" s="257">
        <v>43445</v>
      </c>
      <c r="C190" s="67" t="s">
        <v>665</v>
      </c>
      <c r="D190" s="67" t="s">
        <v>112</v>
      </c>
      <c r="E190" s="67" t="s">
        <v>666</v>
      </c>
      <c r="F190" s="252">
        <v>55000</v>
      </c>
    </row>
    <row r="191" spans="1:6" x14ac:dyDescent="0.25">
      <c r="A191" s="250" t="s">
        <v>254</v>
      </c>
      <c r="B191" s="257" t="s">
        <v>507</v>
      </c>
      <c r="C191" s="67" t="s">
        <v>667</v>
      </c>
      <c r="D191" s="67" t="s">
        <v>112</v>
      </c>
      <c r="E191" s="67" t="s">
        <v>668</v>
      </c>
      <c r="F191" s="252">
        <v>80000</v>
      </c>
    </row>
    <row r="192" spans="1:6" x14ac:dyDescent="0.25">
      <c r="A192" s="250" t="s">
        <v>110</v>
      </c>
      <c r="B192" s="257" t="s">
        <v>510</v>
      </c>
      <c r="C192" s="67" t="s">
        <v>669</v>
      </c>
      <c r="D192" s="67" t="s">
        <v>149</v>
      </c>
      <c r="E192" s="67" t="s">
        <v>670</v>
      </c>
      <c r="F192" s="252">
        <v>55747</v>
      </c>
    </row>
    <row r="193" spans="1:6" x14ac:dyDescent="0.25">
      <c r="A193" s="250" t="s">
        <v>110</v>
      </c>
      <c r="B193" s="257" t="s">
        <v>510</v>
      </c>
      <c r="C193" s="67" t="s">
        <v>671</v>
      </c>
      <c r="D193" s="67" t="s">
        <v>112</v>
      </c>
      <c r="E193" s="67" t="s">
        <v>672</v>
      </c>
      <c r="F193" s="252">
        <v>140000</v>
      </c>
    </row>
    <row r="194" spans="1:6" x14ac:dyDescent="0.25">
      <c r="A194" s="250" t="s">
        <v>110</v>
      </c>
      <c r="B194" s="257" t="s">
        <v>510</v>
      </c>
      <c r="C194" s="67" t="s">
        <v>671</v>
      </c>
      <c r="D194" s="67" t="s">
        <v>112</v>
      </c>
      <c r="E194" s="67" t="s">
        <v>673</v>
      </c>
      <c r="F194" s="252">
        <v>90000</v>
      </c>
    </row>
    <row r="195" spans="1:6" x14ac:dyDescent="0.25">
      <c r="A195" s="250" t="s">
        <v>110</v>
      </c>
      <c r="B195" s="257" t="s">
        <v>553</v>
      </c>
      <c r="C195" s="67" t="s">
        <v>674</v>
      </c>
      <c r="D195" s="67" t="s">
        <v>112</v>
      </c>
      <c r="E195" s="67" t="s">
        <v>675</v>
      </c>
      <c r="F195" s="252">
        <v>375000</v>
      </c>
    </row>
    <row r="196" spans="1:6" x14ac:dyDescent="0.25">
      <c r="A196" s="250" t="s">
        <v>110</v>
      </c>
      <c r="B196" s="257" t="s">
        <v>513</v>
      </c>
      <c r="C196" s="67" t="s">
        <v>676</v>
      </c>
      <c r="D196" s="67" t="s">
        <v>112</v>
      </c>
      <c r="E196" s="67" t="s">
        <v>677</v>
      </c>
      <c r="F196" s="252">
        <v>160000</v>
      </c>
    </row>
    <row r="197" spans="1:6" x14ac:dyDescent="0.25">
      <c r="A197" s="250" t="s">
        <v>110</v>
      </c>
      <c r="B197" s="257" t="s">
        <v>356</v>
      </c>
      <c r="C197" s="67" t="s">
        <v>357</v>
      </c>
      <c r="D197" s="67" t="s">
        <v>149</v>
      </c>
      <c r="E197" s="67" t="s">
        <v>358</v>
      </c>
      <c r="F197" s="252">
        <v>119637</v>
      </c>
    </row>
    <row r="198" spans="1:6" x14ac:dyDescent="0.25">
      <c r="A198" s="250" t="s">
        <v>254</v>
      </c>
      <c r="B198" s="257">
        <v>43618</v>
      </c>
      <c r="C198" s="67" t="s">
        <v>269</v>
      </c>
      <c r="D198" s="67" t="s">
        <v>112</v>
      </c>
      <c r="E198" s="67" t="s">
        <v>270</v>
      </c>
      <c r="F198" s="252">
        <v>40000</v>
      </c>
    </row>
    <row r="199" spans="1:6" x14ac:dyDescent="0.25">
      <c r="A199" s="250" t="s">
        <v>254</v>
      </c>
      <c r="B199" s="257">
        <v>43801</v>
      </c>
      <c r="C199" s="67" t="s">
        <v>271</v>
      </c>
      <c r="D199" s="67" t="s">
        <v>142</v>
      </c>
      <c r="E199" s="67" t="s">
        <v>143</v>
      </c>
      <c r="F199" s="252">
        <v>28250</v>
      </c>
    </row>
    <row r="200" spans="1:6" x14ac:dyDescent="0.25">
      <c r="A200" s="250" t="s">
        <v>110</v>
      </c>
      <c r="B200" s="257" t="s">
        <v>139</v>
      </c>
      <c r="C200" s="67" t="s">
        <v>148</v>
      </c>
      <c r="D200" s="67" t="s">
        <v>149</v>
      </c>
      <c r="E200" s="67" t="s">
        <v>150</v>
      </c>
      <c r="F200" s="252">
        <v>42190</v>
      </c>
    </row>
    <row r="201" spans="1:6" x14ac:dyDescent="0.25">
      <c r="A201" s="250" t="s">
        <v>254</v>
      </c>
      <c r="B201" s="257" t="s">
        <v>182</v>
      </c>
      <c r="C201" s="67" t="s">
        <v>272</v>
      </c>
      <c r="D201" s="67" t="s">
        <v>112</v>
      </c>
      <c r="E201" s="67" t="s">
        <v>190</v>
      </c>
      <c r="F201" s="252">
        <v>45000</v>
      </c>
    </row>
    <row r="202" spans="1:6" x14ac:dyDescent="0.25">
      <c r="A202" s="250" t="s">
        <v>110</v>
      </c>
      <c r="B202" s="257">
        <v>43649</v>
      </c>
      <c r="C202" s="67" t="s">
        <v>322</v>
      </c>
      <c r="D202" s="67" t="s">
        <v>321</v>
      </c>
      <c r="E202" s="67" t="s">
        <v>320</v>
      </c>
      <c r="F202" s="252">
        <v>228750</v>
      </c>
    </row>
    <row r="203" spans="1:6" x14ac:dyDescent="0.25">
      <c r="A203" s="250" t="s">
        <v>254</v>
      </c>
      <c r="B203" s="257">
        <v>43802</v>
      </c>
      <c r="C203" s="67"/>
      <c r="D203" s="67" t="s">
        <v>149</v>
      </c>
      <c r="E203" s="67" t="s">
        <v>284</v>
      </c>
      <c r="F203" s="252">
        <v>210339</v>
      </c>
    </row>
    <row r="204" spans="1:6" x14ac:dyDescent="0.25">
      <c r="A204" s="250" t="s">
        <v>254</v>
      </c>
      <c r="B204" s="257">
        <v>43802</v>
      </c>
      <c r="C204" s="67" t="s">
        <v>359</v>
      </c>
      <c r="D204" s="67" t="s">
        <v>282</v>
      </c>
      <c r="E204" s="67" t="s">
        <v>283</v>
      </c>
      <c r="F204" s="252">
        <v>68755.08</v>
      </c>
    </row>
    <row r="205" spans="1:6" x14ac:dyDescent="0.25">
      <c r="A205" s="250" t="s">
        <v>110</v>
      </c>
      <c r="B205" s="257">
        <v>43803</v>
      </c>
      <c r="C205" s="67" t="s">
        <v>835</v>
      </c>
      <c r="D205" s="67" t="s">
        <v>149</v>
      </c>
      <c r="E205" s="67" t="s">
        <v>836</v>
      </c>
      <c r="F205" s="252">
        <v>184527.44</v>
      </c>
    </row>
    <row r="206" spans="1:6" x14ac:dyDescent="0.25">
      <c r="A206" s="250" t="s">
        <v>254</v>
      </c>
      <c r="B206" s="257" t="s">
        <v>907</v>
      </c>
      <c r="C206" s="67" t="s">
        <v>914</v>
      </c>
      <c r="D206" s="67" t="s">
        <v>654</v>
      </c>
      <c r="E206" s="67" t="s">
        <v>915</v>
      </c>
      <c r="F206" s="252">
        <v>31553.15</v>
      </c>
    </row>
    <row r="207" spans="1:6" x14ac:dyDescent="0.25">
      <c r="A207" s="250" t="s">
        <v>254</v>
      </c>
      <c r="B207" s="257" t="s">
        <v>907</v>
      </c>
      <c r="C207" s="67" t="s">
        <v>916</v>
      </c>
      <c r="D207" s="67" t="s">
        <v>654</v>
      </c>
      <c r="E207" s="67" t="s">
        <v>917</v>
      </c>
      <c r="F207" s="252">
        <v>6752.35</v>
      </c>
    </row>
    <row r="208" spans="1:6" x14ac:dyDescent="0.25">
      <c r="A208" s="250" t="s">
        <v>254</v>
      </c>
      <c r="B208" s="257" t="s">
        <v>907</v>
      </c>
      <c r="C208" s="67" t="s">
        <v>918</v>
      </c>
      <c r="D208" s="67" t="s">
        <v>112</v>
      </c>
      <c r="E208" s="67" t="s">
        <v>919</v>
      </c>
      <c r="F208" s="252">
        <v>210000</v>
      </c>
    </row>
    <row r="209" spans="1:6" ht="15.75" thickBot="1" x14ac:dyDescent="0.3">
      <c r="A209" s="250" t="s">
        <v>254</v>
      </c>
      <c r="B209" s="257" t="s">
        <v>907</v>
      </c>
      <c r="C209" s="67" t="s">
        <v>920</v>
      </c>
      <c r="D209" s="67" t="s">
        <v>112</v>
      </c>
      <c r="E209" s="67" t="s">
        <v>921</v>
      </c>
      <c r="F209" s="253">
        <v>60000</v>
      </c>
    </row>
    <row r="210" spans="1:6" ht="15.75" thickBot="1" x14ac:dyDescent="0.3">
      <c r="A210" s="352" t="s">
        <v>678</v>
      </c>
      <c r="B210" s="355"/>
      <c r="C210" s="353"/>
      <c r="D210" s="353"/>
      <c r="E210" s="353"/>
      <c r="F210" s="354">
        <f>ROUND(SUM(F175:F209),5)</f>
        <v>3729307.71</v>
      </c>
    </row>
    <row r="211" spans="1:6" ht="15.75" thickBot="1" x14ac:dyDescent="0.3">
      <c r="A211" s="376" t="s">
        <v>418</v>
      </c>
      <c r="B211" s="377"/>
      <c r="C211" s="378"/>
      <c r="D211" s="378"/>
      <c r="E211" s="378"/>
      <c r="F211" s="374"/>
    </row>
    <row r="212" spans="1:6" x14ac:dyDescent="0.25">
      <c r="A212" s="250" t="s">
        <v>110</v>
      </c>
      <c r="B212" s="257" t="s">
        <v>679</v>
      </c>
      <c r="C212" s="67" t="s">
        <v>680</v>
      </c>
      <c r="D212" s="67" t="s">
        <v>180</v>
      </c>
      <c r="E212" s="67" t="s">
        <v>681</v>
      </c>
      <c r="F212" s="252">
        <v>120000</v>
      </c>
    </row>
    <row r="213" spans="1:6" x14ac:dyDescent="0.25">
      <c r="A213" s="250" t="s">
        <v>254</v>
      </c>
      <c r="B213" s="257" t="s">
        <v>502</v>
      </c>
      <c r="C213" s="67" t="s">
        <v>682</v>
      </c>
      <c r="D213" s="67" t="s">
        <v>683</v>
      </c>
      <c r="E213" s="67" t="s">
        <v>684</v>
      </c>
      <c r="F213" s="252">
        <v>62000</v>
      </c>
    </row>
    <row r="214" spans="1:6" x14ac:dyDescent="0.25">
      <c r="A214" s="250" t="s">
        <v>254</v>
      </c>
      <c r="B214" s="257">
        <v>43323</v>
      </c>
      <c r="C214" s="67" t="s">
        <v>685</v>
      </c>
      <c r="D214" s="67" t="s">
        <v>311</v>
      </c>
      <c r="E214" s="67" t="s">
        <v>686</v>
      </c>
      <c r="F214" s="252">
        <v>85000</v>
      </c>
    </row>
    <row r="215" spans="1:6" x14ac:dyDescent="0.25">
      <c r="A215" s="250" t="s">
        <v>254</v>
      </c>
      <c r="B215" s="257">
        <v>43323</v>
      </c>
      <c r="C215" s="67" t="s">
        <v>687</v>
      </c>
      <c r="D215" s="67" t="s">
        <v>158</v>
      </c>
      <c r="E215" s="67" t="s">
        <v>688</v>
      </c>
      <c r="F215" s="252">
        <v>20712.900000000001</v>
      </c>
    </row>
    <row r="216" spans="1:6" x14ac:dyDescent="0.25">
      <c r="A216" s="250" t="s">
        <v>110</v>
      </c>
      <c r="B216" s="257" t="s">
        <v>573</v>
      </c>
      <c r="C216" s="67" t="s">
        <v>689</v>
      </c>
      <c r="D216" s="67" t="s">
        <v>646</v>
      </c>
      <c r="E216" s="67" t="s">
        <v>690</v>
      </c>
      <c r="F216" s="252">
        <v>58238</v>
      </c>
    </row>
    <row r="217" spans="1:6" x14ac:dyDescent="0.25">
      <c r="A217" s="250" t="s">
        <v>110</v>
      </c>
      <c r="B217" s="257" t="s">
        <v>606</v>
      </c>
      <c r="C217" s="67" t="s">
        <v>691</v>
      </c>
      <c r="D217" s="67" t="s">
        <v>159</v>
      </c>
      <c r="E217" s="67" t="s">
        <v>692</v>
      </c>
      <c r="F217" s="252">
        <v>150500</v>
      </c>
    </row>
    <row r="218" spans="1:6" x14ac:dyDescent="0.25">
      <c r="A218" s="250" t="s">
        <v>110</v>
      </c>
      <c r="B218" s="257" t="s">
        <v>606</v>
      </c>
      <c r="C218" s="67" t="s">
        <v>607</v>
      </c>
      <c r="D218" s="67" t="s">
        <v>158</v>
      </c>
      <c r="E218" s="67" t="s">
        <v>693</v>
      </c>
      <c r="F218" s="252">
        <v>85597.5</v>
      </c>
    </row>
    <row r="219" spans="1:6" x14ac:dyDescent="0.25">
      <c r="A219" s="250" t="s">
        <v>110</v>
      </c>
      <c r="B219" s="257" t="s">
        <v>606</v>
      </c>
      <c r="C219" s="67" t="s">
        <v>607</v>
      </c>
      <c r="D219" s="67" t="s">
        <v>158</v>
      </c>
      <c r="E219" s="67" t="s">
        <v>694</v>
      </c>
      <c r="F219" s="252">
        <v>54782.400000000001</v>
      </c>
    </row>
    <row r="220" spans="1:6" x14ac:dyDescent="0.25">
      <c r="A220" s="250" t="s">
        <v>110</v>
      </c>
      <c r="B220" s="257" t="s">
        <v>510</v>
      </c>
      <c r="C220" s="67" t="s">
        <v>669</v>
      </c>
      <c r="D220" s="67" t="s">
        <v>149</v>
      </c>
      <c r="E220" s="67" t="s">
        <v>695</v>
      </c>
      <c r="F220" s="252">
        <v>34653</v>
      </c>
    </row>
    <row r="221" spans="1:6" x14ac:dyDescent="0.25">
      <c r="A221" s="250" t="s">
        <v>110</v>
      </c>
      <c r="B221" s="257" t="s">
        <v>510</v>
      </c>
      <c r="C221" s="67" t="s">
        <v>671</v>
      </c>
      <c r="D221" s="67" t="s">
        <v>112</v>
      </c>
      <c r="E221" s="67" t="s">
        <v>696</v>
      </c>
      <c r="F221" s="252">
        <v>30000</v>
      </c>
    </row>
    <row r="222" spans="1:6" x14ac:dyDescent="0.25">
      <c r="A222" s="250" t="s">
        <v>110</v>
      </c>
      <c r="B222" s="257" t="s">
        <v>616</v>
      </c>
      <c r="C222" s="67" t="s">
        <v>697</v>
      </c>
      <c r="D222" s="67" t="s">
        <v>311</v>
      </c>
      <c r="E222" s="67" t="s">
        <v>698</v>
      </c>
      <c r="F222" s="252">
        <v>25000</v>
      </c>
    </row>
    <row r="223" spans="1:6" x14ac:dyDescent="0.25">
      <c r="A223" s="250" t="s">
        <v>254</v>
      </c>
      <c r="B223" s="257" t="s">
        <v>323</v>
      </c>
      <c r="C223" s="67" t="s">
        <v>360</v>
      </c>
      <c r="D223" s="67" t="s">
        <v>159</v>
      </c>
      <c r="E223" s="67" t="s">
        <v>361</v>
      </c>
      <c r="F223" s="252">
        <v>92400</v>
      </c>
    </row>
    <row r="224" spans="1:6" x14ac:dyDescent="0.25">
      <c r="A224" s="250" t="s">
        <v>254</v>
      </c>
      <c r="B224" s="257" t="s">
        <v>323</v>
      </c>
      <c r="C224" s="67" t="s">
        <v>362</v>
      </c>
      <c r="D224" s="67" t="s">
        <v>311</v>
      </c>
      <c r="E224" s="67" t="s">
        <v>363</v>
      </c>
      <c r="F224" s="252">
        <v>85000</v>
      </c>
    </row>
    <row r="225" spans="1:6" x14ac:dyDescent="0.25">
      <c r="A225" s="250" t="s">
        <v>110</v>
      </c>
      <c r="B225" s="257">
        <v>43557</v>
      </c>
      <c r="C225" s="67" t="s">
        <v>111</v>
      </c>
      <c r="D225" s="67" t="s">
        <v>112</v>
      </c>
      <c r="E225" s="67" t="s">
        <v>113</v>
      </c>
      <c r="F225" s="252">
        <v>90000</v>
      </c>
    </row>
    <row r="226" spans="1:6" x14ac:dyDescent="0.25">
      <c r="A226" s="250" t="s">
        <v>110</v>
      </c>
      <c r="B226" s="257">
        <v>43618</v>
      </c>
      <c r="C226" s="67" t="s">
        <v>195</v>
      </c>
      <c r="D226" s="67" t="s">
        <v>159</v>
      </c>
      <c r="E226" s="67" t="s">
        <v>273</v>
      </c>
      <c r="F226" s="252">
        <v>682557.11</v>
      </c>
    </row>
    <row r="227" spans="1:6" x14ac:dyDescent="0.25">
      <c r="A227" s="250" t="s">
        <v>110</v>
      </c>
      <c r="B227" s="257" t="s">
        <v>178</v>
      </c>
      <c r="C227" s="67" t="s">
        <v>179</v>
      </c>
      <c r="D227" s="67" t="s">
        <v>180</v>
      </c>
      <c r="E227" s="67" t="s">
        <v>181</v>
      </c>
      <c r="F227" s="252">
        <v>480000</v>
      </c>
    </row>
    <row r="228" spans="1:6" x14ac:dyDescent="0.25">
      <c r="A228" s="250" t="s">
        <v>254</v>
      </c>
      <c r="B228" s="257" t="s">
        <v>182</v>
      </c>
      <c r="C228" s="67" t="s">
        <v>274</v>
      </c>
      <c r="D228" s="67" t="s">
        <v>189</v>
      </c>
      <c r="E228" s="67" t="s">
        <v>275</v>
      </c>
      <c r="F228" s="252">
        <v>74000</v>
      </c>
    </row>
    <row r="229" spans="1:6" x14ac:dyDescent="0.25">
      <c r="A229" s="250" t="s">
        <v>254</v>
      </c>
      <c r="B229" s="257" t="s">
        <v>182</v>
      </c>
      <c r="C229" s="67" t="s">
        <v>276</v>
      </c>
      <c r="D229" s="67" t="s">
        <v>189</v>
      </c>
      <c r="E229" s="67" t="s">
        <v>277</v>
      </c>
      <c r="F229" s="252">
        <v>180300</v>
      </c>
    </row>
    <row r="230" spans="1:6" x14ac:dyDescent="0.25">
      <c r="A230" s="250" t="s">
        <v>254</v>
      </c>
      <c r="B230" s="257" t="s">
        <v>301</v>
      </c>
      <c r="C230" s="67" t="s">
        <v>364</v>
      </c>
      <c r="D230" s="67" t="s">
        <v>112</v>
      </c>
      <c r="E230" s="67" t="s">
        <v>365</v>
      </c>
      <c r="F230" s="252">
        <v>115000</v>
      </c>
    </row>
    <row r="231" spans="1:6" x14ac:dyDescent="0.25">
      <c r="A231" s="250" t="s">
        <v>254</v>
      </c>
      <c r="B231" s="257" t="s">
        <v>301</v>
      </c>
      <c r="C231" s="67" t="s">
        <v>366</v>
      </c>
      <c r="D231" s="67" t="s">
        <v>112</v>
      </c>
      <c r="E231" s="67" t="s">
        <v>367</v>
      </c>
      <c r="F231" s="252">
        <v>265000</v>
      </c>
    </row>
    <row r="232" spans="1:6" x14ac:dyDescent="0.25">
      <c r="A232" s="250" t="s">
        <v>254</v>
      </c>
      <c r="B232" s="257" t="s">
        <v>301</v>
      </c>
      <c r="C232" s="67" t="s">
        <v>368</v>
      </c>
      <c r="D232" s="67" t="s">
        <v>311</v>
      </c>
      <c r="E232" s="67" t="s">
        <v>312</v>
      </c>
      <c r="F232" s="252">
        <v>25000</v>
      </c>
    </row>
    <row r="233" spans="1:6" ht="15.75" thickBot="1" x14ac:dyDescent="0.3">
      <c r="A233" s="250" t="s">
        <v>254</v>
      </c>
      <c r="B233" s="257" t="s">
        <v>301</v>
      </c>
      <c r="C233" s="67" t="s">
        <v>369</v>
      </c>
      <c r="D233" s="67" t="s">
        <v>112</v>
      </c>
      <c r="E233" s="67" t="s">
        <v>370</v>
      </c>
      <c r="F233" s="253">
        <v>151000</v>
      </c>
    </row>
    <row r="234" spans="1:6" ht="15.75" thickBot="1" x14ac:dyDescent="0.3">
      <c r="A234" s="352" t="s">
        <v>699</v>
      </c>
      <c r="B234" s="355"/>
      <c r="C234" s="353"/>
      <c r="D234" s="353"/>
      <c r="E234" s="353"/>
      <c r="F234" s="354">
        <f>ROUND(SUM(F211:F233),5)</f>
        <v>2966740.91</v>
      </c>
    </row>
    <row r="235" spans="1:6" x14ac:dyDescent="0.25">
      <c r="A235" s="254" t="s">
        <v>419</v>
      </c>
      <c r="B235" s="261"/>
      <c r="C235" s="255"/>
      <c r="D235" s="255"/>
      <c r="E235" s="255"/>
      <c r="F235" s="256"/>
    </row>
    <row r="236" spans="1:6" x14ac:dyDescent="0.25">
      <c r="A236" s="250" t="s">
        <v>254</v>
      </c>
      <c r="B236" s="257">
        <v>43382</v>
      </c>
      <c r="C236" s="67" t="s">
        <v>700</v>
      </c>
      <c r="D236" s="67" t="s">
        <v>701</v>
      </c>
      <c r="E236" s="67" t="s">
        <v>702</v>
      </c>
      <c r="F236" s="252">
        <v>205000</v>
      </c>
    </row>
    <row r="237" spans="1:6" ht="15.75" thickBot="1" x14ac:dyDescent="0.3">
      <c r="A237" s="250" t="s">
        <v>254</v>
      </c>
      <c r="B237" s="257" t="s">
        <v>502</v>
      </c>
      <c r="C237" s="67" t="s">
        <v>533</v>
      </c>
      <c r="D237" s="67" t="s">
        <v>701</v>
      </c>
      <c r="E237" s="67" t="s">
        <v>703</v>
      </c>
      <c r="F237" s="253">
        <v>35000</v>
      </c>
    </row>
    <row r="238" spans="1:6" ht="15.75" thickBot="1" x14ac:dyDescent="0.3">
      <c r="A238" s="352" t="s">
        <v>704</v>
      </c>
      <c r="B238" s="355"/>
      <c r="C238" s="353"/>
      <c r="D238" s="353"/>
      <c r="E238" s="353"/>
      <c r="F238" s="354">
        <f>ROUND(SUM(F235:F237),5)</f>
        <v>240000</v>
      </c>
    </row>
    <row r="239" spans="1:6" x14ac:dyDescent="0.25">
      <c r="A239" s="254" t="s">
        <v>420</v>
      </c>
      <c r="B239" s="261"/>
      <c r="C239" s="255"/>
      <c r="D239" s="255"/>
      <c r="E239" s="255"/>
      <c r="F239" s="256"/>
    </row>
    <row r="240" spans="1:6" x14ac:dyDescent="0.25">
      <c r="A240" s="250" t="s">
        <v>110</v>
      </c>
      <c r="B240" s="257" t="s">
        <v>510</v>
      </c>
      <c r="C240" s="67" t="s">
        <v>669</v>
      </c>
      <c r="D240" s="67" t="s">
        <v>149</v>
      </c>
      <c r="E240" s="67" t="s">
        <v>705</v>
      </c>
      <c r="F240" s="252">
        <v>34500</v>
      </c>
    </row>
    <row r="241" spans="1:6" ht="15.75" thickBot="1" x14ac:dyDescent="0.3">
      <c r="A241" s="250" t="s">
        <v>110</v>
      </c>
      <c r="B241" s="257" t="s">
        <v>510</v>
      </c>
      <c r="C241" s="67" t="s">
        <v>669</v>
      </c>
      <c r="D241" s="67" t="s">
        <v>149</v>
      </c>
      <c r="E241" s="67" t="s">
        <v>706</v>
      </c>
      <c r="F241" s="253">
        <v>155000</v>
      </c>
    </row>
    <row r="242" spans="1:6" ht="15.75" thickBot="1" x14ac:dyDescent="0.3">
      <c r="A242" s="352" t="s">
        <v>707</v>
      </c>
      <c r="B242" s="355"/>
      <c r="C242" s="353"/>
      <c r="D242" s="353"/>
      <c r="E242" s="353"/>
      <c r="F242" s="354">
        <f>ROUND(SUM(F239:F241),5)</f>
        <v>189500</v>
      </c>
    </row>
    <row r="243" spans="1:6" x14ac:dyDescent="0.25">
      <c r="A243" s="254" t="s">
        <v>421</v>
      </c>
      <c r="B243" s="261"/>
      <c r="C243" s="255"/>
      <c r="D243" s="255"/>
      <c r="E243" s="255"/>
      <c r="F243" s="256"/>
    </row>
    <row r="244" spans="1:6" x14ac:dyDescent="0.25">
      <c r="A244" s="250" t="s">
        <v>110</v>
      </c>
      <c r="B244" s="257">
        <v>43142</v>
      </c>
      <c r="C244" s="67" t="s">
        <v>708</v>
      </c>
      <c r="D244" s="67" t="s">
        <v>180</v>
      </c>
      <c r="E244" s="67" t="s">
        <v>709</v>
      </c>
      <c r="F244" s="252">
        <v>340000</v>
      </c>
    </row>
    <row r="245" spans="1:6" x14ac:dyDescent="0.25">
      <c r="A245" s="250" t="s">
        <v>110</v>
      </c>
      <c r="B245" s="257" t="s">
        <v>710</v>
      </c>
      <c r="C245" s="67" t="s">
        <v>711</v>
      </c>
      <c r="D245" s="67" t="s">
        <v>180</v>
      </c>
      <c r="E245" s="67" t="s">
        <v>712</v>
      </c>
      <c r="F245" s="252">
        <v>250000</v>
      </c>
    </row>
    <row r="246" spans="1:6" x14ac:dyDescent="0.25">
      <c r="A246" s="250" t="s">
        <v>254</v>
      </c>
      <c r="B246" s="257" t="s">
        <v>301</v>
      </c>
      <c r="C246" s="67" t="s">
        <v>255</v>
      </c>
      <c r="D246" s="67" t="s">
        <v>314</v>
      </c>
      <c r="E246" s="67" t="s">
        <v>315</v>
      </c>
      <c r="F246" s="252">
        <v>447783</v>
      </c>
    </row>
    <row r="247" spans="1:6" ht="15.75" thickBot="1" x14ac:dyDescent="0.3">
      <c r="A247" s="250" t="s">
        <v>110</v>
      </c>
      <c r="B247" s="257" t="s">
        <v>840</v>
      </c>
      <c r="C247" s="67" t="s">
        <v>843</v>
      </c>
      <c r="D247" s="67" t="s">
        <v>180</v>
      </c>
      <c r="E247" s="67" t="s">
        <v>844</v>
      </c>
      <c r="F247" s="253">
        <v>35000</v>
      </c>
    </row>
    <row r="248" spans="1:6" ht="15.75" thickBot="1" x14ac:dyDescent="0.3">
      <c r="A248" s="352" t="s">
        <v>713</v>
      </c>
      <c r="B248" s="355"/>
      <c r="C248" s="353"/>
      <c r="D248" s="353"/>
      <c r="E248" s="353"/>
      <c r="F248" s="354">
        <f>ROUND(SUM(F243:F247),5)</f>
        <v>1072783</v>
      </c>
    </row>
    <row r="249" spans="1:6" x14ac:dyDescent="0.25">
      <c r="A249" s="254" t="s">
        <v>422</v>
      </c>
      <c r="B249" s="261"/>
      <c r="C249" s="255"/>
      <c r="D249" s="255"/>
      <c r="E249" s="255"/>
      <c r="F249" s="256"/>
    </row>
    <row r="250" spans="1:6" x14ac:dyDescent="0.25">
      <c r="A250" s="250" t="s">
        <v>254</v>
      </c>
      <c r="B250" s="257" t="s">
        <v>497</v>
      </c>
      <c r="C250" s="67"/>
      <c r="D250" s="67" t="s">
        <v>149</v>
      </c>
      <c r="E250" s="67" t="s">
        <v>714</v>
      </c>
      <c r="F250" s="252">
        <v>8000</v>
      </c>
    </row>
    <row r="251" spans="1:6" x14ac:dyDescent="0.25">
      <c r="A251" s="250" t="s">
        <v>110</v>
      </c>
      <c r="B251" s="257" t="s">
        <v>616</v>
      </c>
      <c r="C251" s="67" t="s">
        <v>715</v>
      </c>
      <c r="D251" s="67" t="s">
        <v>716</v>
      </c>
      <c r="E251" s="67" t="s">
        <v>717</v>
      </c>
      <c r="F251" s="252">
        <v>25000</v>
      </c>
    </row>
    <row r="252" spans="1:6" ht="15.75" thickBot="1" x14ac:dyDescent="0.3">
      <c r="A252" s="250" t="s">
        <v>110</v>
      </c>
      <c r="B252" s="257" t="s">
        <v>178</v>
      </c>
      <c r="C252" s="67" t="s">
        <v>197</v>
      </c>
      <c r="D252" s="67" t="s">
        <v>198</v>
      </c>
      <c r="E252" s="67" t="s">
        <v>199</v>
      </c>
      <c r="F252" s="253">
        <v>47637</v>
      </c>
    </row>
    <row r="253" spans="1:6" ht="15.75" thickBot="1" x14ac:dyDescent="0.3">
      <c r="A253" s="352" t="s">
        <v>718</v>
      </c>
      <c r="B253" s="355"/>
      <c r="C253" s="353"/>
      <c r="D253" s="353"/>
      <c r="E253" s="353"/>
      <c r="F253" s="354">
        <f>ROUND(SUM(F249:F252),5)</f>
        <v>80637</v>
      </c>
    </row>
    <row r="254" spans="1:6" x14ac:dyDescent="0.25">
      <c r="A254" s="254" t="s">
        <v>423</v>
      </c>
      <c r="B254" s="261"/>
      <c r="C254" s="255"/>
      <c r="D254" s="255"/>
      <c r="E254" s="255"/>
      <c r="F254" s="256"/>
    </row>
    <row r="255" spans="1:6" x14ac:dyDescent="0.25">
      <c r="A255" s="250" t="s">
        <v>254</v>
      </c>
      <c r="B255" s="257">
        <v>43323</v>
      </c>
      <c r="C255" s="67" t="s">
        <v>719</v>
      </c>
      <c r="D255" s="67" t="s">
        <v>158</v>
      </c>
      <c r="E255" s="67" t="s">
        <v>720</v>
      </c>
      <c r="F255" s="252">
        <v>172607.5</v>
      </c>
    </row>
    <row r="256" spans="1:6" x14ac:dyDescent="0.25">
      <c r="A256" s="250" t="s">
        <v>110</v>
      </c>
      <c r="B256" s="257" t="s">
        <v>721</v>
      </c>
      <c r="C256" s="67" t="s">
        <v>722</v>
      </c>
      <c r="D256" s="67" t="s">
        <v>149</v>
      </c>
      <c r="E256" s="67" t="s">
        <v>723</v>
      </c>
      <c r="F256" s="252">
        <v>238955</v>
      </c>
    </row>
    <row r="257" spans="1:6" x14ac:dyDescent="0.25">
      <c r="A257" s="250" t="s">
        <v>254</v>
      </c>
      <c r="B257" s="257" t="s">
        <v>507</v>
      </c>
      <c r="C257" s="67" t="s">
        <v>724</v>
      </c>
      <c r="D257" s="67" t="s">
        <v>112</v>
      </c>
      <c r="E257" s="67" t="s">
        <v>725</v>
      </c>
      <c r="F257" s="252">
        <v>70000</v>
      </c>
    </row>
    <row r="258" spans="1:6" x14ac:dyDescent="0.25">
      <c r="A258" s="250" t="s">
        <v>254</v>
      </c>
      <c r="B258" s="257" t="s">
        <v>507</v>
      </c>
      <c r="C258" s="67" t="s">
        <v>726</v>
      </c>
      <c r="D258" s="67" t="s">
        <v>112</v>
      </c>
      <c r="E258" s="67" t="s">
        <v>727</v>
      </c>
      <c r="F258" s="252">
        <v>30000</v>
      </c>
    </row>
    <row r="259" spans="1:6" x14ac:dyDescent="0.25">
      <c r="A259" s="250" t="s">
        <v>110</v>
      </c>
      <c r="B259" s="257" t="s">
        <v>728</v>
      </c>
      <c r="C259" s="67" t="s">
        <v>729</v>
      </c>
      <c r="D259" s="67" t="s">
        <v>112</v>
      </c>
      <c r="E259" s="67" t="s">
        <v>730</v>
      </c>
      <c r="F259" s="252">
        <v>120000</v>
      </c>
    </row>
    <row r="260" spans="1:6" x14ac:dyDescent="0.25">
      <c r="A260" s="250" t="s">
        <v>110</v>
      </c>
      <c r="B260" s="257" t="s">
        <v>510</v>
      </c>
      <c r="C260" s="67" t="s">
        <v>669</v>
      </c>
      <c r="D260" s="67" t="s">
        <v>149</v>
      </c>
      <c r="E260" s="67" t="s">
        <v>731</v>
      </c>
      <c r="F260" s="252">
        <v>84440</v>
      </c>
    </row>
    <row r="261" spans="1:6" x14ac:dyDescent="0.25">
      <c r="A261" s="250" t="s">
        <v>110</v>
      </c>
      <c r="B261" s="257" t="s">
        <v>616</v>
      </c>
      <c r="C261" s="67" t="s">
        <v>732</v>
      </c>
      <c r="D261" s="67" t="s">
        <v>733</v>
      </c>
      <c r="E261" s="67" t="s">
        <v>734</v>
      </c>
      <c r="F261" s="252">
        <v>50850</v>
      </c>
    </row>
    <row r="262" spans="1:6" x14ac:dyDescent="0.25">
      <c r="A262" s="250" t="s">
        <v>110</v>
      </c>
      <c r="B262" s="257" t="s">
        <v>371</v>
      </c>
      <c r="C262" s="67" t="s">
        <v>372</v>
      </c>
      <c r="D262" s="67" t="s">
        <v>112</v>
      </c>
      <c r="E262" s="67" t="s">
        <v>373</v>
      </c>
      <c r="F262" s="252">
        <v>290000</v>
      </c>
    </row>
    <row r="263" spans="1:6" x14ac:dyDescent="0.25">
      <c r="A263" s="250" t="s">
        <v>254</v>
      </c>
      <c r="B263" s="257">
        <v>43801</v>
      </c>
      <c r="C263" s="67" t="s">
        <v>278</v>
      </c>
      <c r="D263" s="67" t="s">
        <v>146</v>
      </c>
      <c r="E263" s="67" t="s">
        <v>147</v>
      </c>
      <c r="F263" s="252">
        <v>85000</v>
      </c>
    </row>
    <row r="264" spans="1:6" x14ac:dyDescent="0.25">
      <c r="A264" s="250" t="s">
        <v>254</v>
      </c>
      <c r="B264" s="257" t="s">
        <v>182</v>
      </c>
      <c r="C264" s="67" t="s">
        <v>279</v>
      </c>
      <c r="D264" s="67" t="s">
        <v>146</v>
      </c>
      <c r="E264" s="67" t="s">
        <v>186</v>
      </c>
      <c r="F264" s="252">
        <v>163850</v>
      </c>
    </row>
    <row r="265" spans="1:6" x14ac:dyDescent="0.25">
      <c r="A265" s="250" t="s">
        <v>254</v>
      </c>
      <c r="B265" s="257" t="s">
        <v>301</v>
      </c>
      <c r="C265" s="67" t="s">
        <v>374</v>
      </c>
      <c r="D265" s="67" t="s">
        <v>158</v>
      </c>
      <c r="E265" s="67" t="s">
        <v>316</v>
      </c>
      <c r="F265" s="252">
        <v>163916.79999999999</v>
      </c>
    </row>
    <row r="266" spans="1:6" x14ac:dyDescent="0.25">
      <c r="A266" s="250" t="s">
        <v>254</v>
      </c>
      <c r="B266" s="257">
        <v>43681</v>
      </c>
      <c r="C266" s="67" t="s">
        <v>268</v>
      </c>
      <c r="D266" s="67" t="s">
        <v>112</v>
      </c>
      <c r="E266" s="67" t="s">
        <v>922</v>
      </c>
      <c r="F266" s="252">
        <v>30000</v>
      </c>
    </row>
    <row r="267" spans="1:6" x14ac:dyDescent="0.25">
      <c r="A267" s="250" t="s">
        <v>254</v>
      </c>
      <c r="B267" s="257">
        <v>43712</v>
      </c>
      <c r="C267" s="67" t="s">
        <v>923</v>
      </c>
      <c r="D267" s="67" t="s">
        <v>112</v>
      </c>
      <c r="E267" s="67" t="s">
        <v>924</v>
      </c>
      <c r="F267" s="252">
        <v>95000</v>
      </c>
    </row>
    <row r="268" spans="1:6" x14ac:dyDescent="0.25">
      <c r="A268" s="250" t="s">
        <v>110</v>
      </c>
      <c r="B268" s="257" t="s">
        <v>840</v>
      </c>
      <c r="C268" s="67" t="s">
        <v>841</v>
      </c>
      <c r="D268" s="67" t="s">
        <v>180</v>
      </c>
      <c r="E268" s="67" t="s">
        <v>842</v>
      </c>
      <c r="F268" s="252">
        <v>80000</v>
      </c>
    </row>
    <row r="269" spans="1:6" x14ac:dyDescent="0.25">
      <c r="A269" s="250" t="s">
        <v>254</v>
      </c>
      <c r="B269" s="257" t="s">
        <v>907</v>
      </c>
      <c r="C269" s="67" t="s">
        <v>630</v>
      </c>
      <c r="D269" s="67" t="s">
        <v>180</v>
      </c>
      <c r="E269" s="67" t="s">
        <v>870</v>
      </c>
      <c r="F269" s="252">
        <v>135000</v>
      </c>
    </row>
    <row r="270" spans="1:6" ht="15.75" thickBot="1" x14ac:dyDescent="0.3">
      <c r="A270" s="250" t="s">
        <v>254</v>
      </c>
      <c r="B270" s="257" t="s">
        <v>907</v>
      </c>
      <c r="C270" s="67" t="s">
        <v>925</v>
      </c>
      <c r="D270" s="67" t="s">
        <v>112</v>
      </c>
      <c r="E270" s="67" t="s">
        <v>926</v>
      </c>
      <c r="F270" s="252">
        <v>30000</v>
      </c>
    </row>
    <row r="271" spans="1:6" ht="15.75" thickBot="1" x14ac:dyDescent="0.3">
      <c r="A271" s="352" t="s">
        <v>735</v>
      </c>
      <c r="B271" s="355"/>
      <c r="C271" s="353"/>
      <c r="D271" s="353"/>
      <c r="E271" s="353"/>
      <c r="F271" s="354">
        <f>ROUND(SUM(F254:F270),5)</f>
        <v>1839619.3</v>
      </c>
    </row>
    <row r="272" spans="1:6" ht="15.75" thickBot="1" x14ac:dyDescent="0.3">
      <c r="A272" s="352" t="s">
        <v>424</v>
      </c>
      <c r="B272" s="355"/>
      <c r="C272" s="353"/>
      <c r="D272" s="353"/>
      <c r="E272" s="353"/>
      <c r="F272" s="354">
        <f>ROUND(F174+F210+F234+F238+F242+F248+F253+F271,5)</f>
        <v>10990861.92</v>
      </c>
    </row>
    <row r="273" spans="1:6" x14ac:dyDescent="0.25">
      <c r="A273" s="254" t="s">
        <v>425</v>
      </c>
      <c r="B273" s="261"/>
      <c r="C273" s="255"/>
      <c r="D273" s="255"/>
      <c r="E273" s="255"/>
      <c r="F273" s="256"/>
    </row>
    <row r="274" spans="1:6" x14ac:dyDescent="0.25">
      <c r="A274" s="250" t="s">
        <v>254</v>
      </c>
      <c r="B274" s="257">
        <v>43323</v>
      </c>
      <c r="C274" s="67" t="s">
        <v>736</v>
      </c>
      <c r="D274" s="67" t="s">
        <v>158</v>
      </c>
      <c r="E274" s="67" t="s">
        <v>737</v>
      </c>
      <c r="F274" s="252">
        <v>2216860.75</v>
      </c>
    </row>
    <row r="275" spans="1:6" ht="15.75" thickBot="1" x14ac:dyDescent="0.3">
      <c r="A275" s="250" t="s">
        <v>254</v>
      </c>
      <c r="B275" s="257" t="s">
        <v>907</v>
      </c>
      <c r="C275" s="67" t="s">
        <v>927</v>
      </c>
      <c r="D275" s="67" t="s">
        <v>158</v>
      </c>
      <c r="E275" s="67" t="s">
        <v>864</v>
      </c>
      <c r="F275" s="253">
        <v>595317.78</v>
      </c>
    </row>
    <row r="276" spans="1:6" ht="15.75" thickBot="1" x14ac:dyDescent="0.3">
      <c r="A276" s="352" t="s">
        <v>738</v>
      </c>
      <c r="B276" s="355"/>
      <c r="C276" s="353"/>
      <c r="D276" s="353"/>
      <c r="E276" s="353"/>
      <c r="F276" s="354">
        <f>ROUND(SUM(F273:F275),5)</f>
        <v>2812178.53</v>
      </c>
    </row>
    <row r="277" spans="1:6" x14ac:dyDescent="0.25">
      <c r="A277" s="254" t="s">
        <v>431</v>
      </c>
      <c r="B277" s="261"/>
      <c r="C277" s="255"/>
      <c r="D277" s="255"/>
      <c r="E277" s="255"/>
      <c r="F277" s="256"/>
    </row>
    <row r="278" spans="1:6" x14ac:dyDescent="0.25">
      <c r="A278" s="254" t="s">
        <v>432</v>
      </c>
      <c r="B278" s="261"/>
      <c r="C278" s="255"/>
      <c r="D278" s="255"/>
      <c r="E278" s="255"/>
      <c r="F278" s="256"/>
    </row>
    <row r="279" spans="1:6" x14ac:dyDescent="0.25">
      <c r="A279" s="250" t="s">
        <v>89</v>
      </c>
      <c r="B279" s="257">
        <v>43322</v>
      </c>
      <c r="C279" s="67"/>
      <c r="D279" s="67"/>
      <c r="E279" s="67" t="s">
        <v>739</v>
      </c>
      <c r="F279" s="252">
        <v>633.14</v>
      </c>
    </row>
    <row r="280" spans="1:6" x14ac:dyDescent="0.25">
      <c r="A280" s="250" t="s">
        <v>89</v>
      </c>
      <c r="B280" s="257">
        <v>43111</v>
      </c>
      <c r="C280" s="67"/>
      <c r="D280" s="67"/>
      <c r="E280" s="67" t="s">
        <v>740</v>
      </c>
      <c r="F280" s="252">
        <v>331</v>
      </c>
    </row>
    <row r="281" spans="1:6" x14ac:dyDescent="0.25">
      <c r="A281" s="250" t="s">
        <v>110</v>
      </c>
      <c r="B281" s="257" t="s">
        <v>728</v>
      </c>
      <c r="C281" s="67" t="s">
        <v>741</v>
      </c>
      <c r="D281" s="67" t="s">
        <v>742</v>
      </c>
      <c r="E281" s="67" t="s">
        <v>743</v>
      </c>
      <c r="F281" s="252">
        <v>9.32</v>
      </c>
    </row>
    <row r="282" spans="1:6" x14ac:dyDescent="0.25">
      <c r="A282" s="250" t="s">
        <v>89</v>
      </c>
      <c r="B282" s="257" t="s">
        <v>744</v>
      </c>
      <c r="C282" s="67"/>
      <c r="D282" s="67"/>
      <c r="E282" s="67" t="s">
        <v>745</v>
      </c>
      <c r="F282" s="252">
        <v>55415</v>
      </c>
    </row>
    <row r="283" spans="1:6" x14ac:dyDescent="0.25">
      <c r="A283" s="250" t="s">
        <v>89</v>
      </c>
      <c r="B283" s="257" t="s">
        <v>333</v>
      </c>
      <c r="C283" s="67"/>
      <c r="D283" s="67"/>
      <c r="E283" s="67" t="s">
        <v>89</v>
      </c>
      <c r="F283" s="252">
        <v>297</v>
      </c>
    </row>
    <row r="284" spans="1:6" x14ac:dyDescent="0.25">
      <c r="A284" s="250" t="s">
        <v>110</v>
      </c>
      <c r="B284" s="257" t="s">
        <v>301</v>
      </c>
      <c r="C284" s="67" t="s">
        <v>302</v>
      </c>
      <c r="D284" s="67" t="s">
        <v>303</v>
      </c>
      <c r="E284" s="67" t="s">
        <v>138</v>
      </c>
      <c r="F284" s="252">
        <v>4.24</v>
      </c>
    </row>
    <row r="285" spans="1:6" ht="15.75" thickBot="1" x14ac:dyDescent="0.3">
      <c r="A285" s="250" t="s">
        <v>144</v>
      </c>
      <c r="B285" s="257" t="s">
        <v>318</v>
      </c>
      <c r="C285" s="67"/>
      <c r="D285" s="67"/>
      <c r="E285" s="67" t="s">
        <v>381</v>
      </c>
      <c r="F285" s="253">
        <v>2145.02</v>
      </c>
    </row>
    <row r="286" spans="1:6" ht="15.75" thickBot="1" x14ac:dyDescent="0.3">
      <c r="A286" s="352" t="s">
        <v>746</v>
      </c>
      <c r="B286" s="355"/>
      <c r="C286" s="353"/>
      <c r="D286" s="353"/>
      <c r="E286" s="353"/>
      <c r="F286" s="354">
        <f>ROUND(SUM(F278:F285),5)</f>
        <v>58834.720000000001</v>
      </c>
    </row>
    <row r="287" spans="1:6" x14ac:dyDescent="0.25">
      <c r="A287" s="254" t="s">
        <v>433</v>
      </c>
      <c r="B287" s="261"/>
      <c r="C287" s="255"/>
      <c r="D287" s="255"/>
      <c r="E287" s="255"/>
      <c r="F287" s="256"/>
    </row>
    <row r="288" spans="1:6" x14ac:dyDescent="0.25">
      <c r="A288" s="250" t="s">
        <v>144</v>
      </c>
      <c r="B288" s="257">
        <v>43443</v>
      </c>
      <c r="C288" s="67"/>
      <c r="D288" s="67"/>
      <c r="E288" s="67" t="s">
        <v>747</v>
      </c>
      <c r="F288" s="252">
        <v>2332</v>
      </c>
    </row>
    <row r="289" spans="1:6" x14ac:dyDescent="0.25">
      <c r="A289" s="250" t="s">
        <v>144</v>
      </c>
      <c r="B289" s="257">
        <v>43443</v>
      </c>
      <c r="C289" s="67"/>
      <c r="D289" s="67"/>
      <c r="E289" s="67" t="s">
        <v>748</v>
      </c>
      <c r="F289" s="252">
        <v>2340</v>
      </c>
    </row>
    <row r="290" spans="1:6" x14ac:dyDescent="0.25">
      <c r="A290" s="250" t="s">
        <v>144</v>
      </c>
      <c r="B290" s="257" t="s">
        <v>749</v>
      </c>
      <c r="C290" s="67"/>
      <c r="D290" s="67"/>
      <c r="E290" s="67" t="s">
        <v>145</v>
      </c>
      <c r="F290" s="252">
        <v>292</v>
      </c>
    </row>
    <row r="291" spans="1:6" x14ac:dyDescent="0.25">
      <c r="A291" s="250" t="s">
        <v>144</v>
      </c>
      <c r="B291" s="257" t="s">
        <v>749</v>
      </c>
      <c r="C291" s="67"/>
      <c r="D291" s="67"/>
      <c r="E291" s="67" t="s">
        <v>145</v>
      </c>
      <c r="F291" s="252">
        <v>292</v>
      </c>
    </row>
    <row r="292" spans="1:6" x14ac:dyDescent="0.25">
      <c r="A292" s="250" t="s">
        <v>144</v>
      </c>
      <c r="B292" s="257" t="s">
        <v>517</v>
      </c>
      <c r="C292" s="67"/>
      <c r="D292" s="67"/>
      <c r="E292" s="67" t="s">
        <v>145</v>
      </c>
      <c r="F292" s="252">
        <v>294.5</v>
      </c>
    </row>
    <row r="293" spans="1:6" x14ac:dyDescent="0.25">
      <c r="A293" s="250" t="s">
        <v>144</v>
      </c>
      <c r="B293" s="257">
        <v>43444</v>
      </c>
      <c r="C293" s="67"/>
      <c r="D293" s="67"/>
      <c r="E293" s="67" t="s">
        <v>750</v>
      </c>
      <c r="F293" s="252">
        <v>2356</v>
      </c>
    </row>
    <row r="294" spans="1:6" x14ac:dyDescent="0.25">
      <c r="A294" s="250" t="s">
        <v>144</v>
      </c>
      <c r="B294" s="257">
        <v>43444</v>
      </c>
      <c r="C294" s="67"/>
      <c r="D294" s="67"/>
      <c r="E294" s="67" t="s">
        <v>145</v>
      </c>
      <c r="F294" s="252">
        <v>599</v>
      </c>
    </row>
    <row r="295" spans="1:6" ht="15.75" thickBot="1" x14ac:dyDescent="0.3">
      <c r="A295" s="263" t="s">
        <v>144</v>
      </c>
      <c r="B295" s="264">
        <v>43444</v>
      </c>
      <c r="C295" s="265"/>
      <c r="D295" s="265"/>
      <c r="E295" s="265" t="s">
        <v>751</v>
      </c>
      <c r="F295" s="253">
        <v>2356</v>
      </c>
    </row>
    <row r="296" spans="1:6" x14ac:dyDescent="0.25">
      <c r="A296" s="250" t="s">
        <v>89</v>
      </c>
      <c r="B296" s="257" t="s">
        <v>752</v>
      </c>
      <c r="C296" s="67"/>
      <c r="D296" s="67"/>
      <c r="E296" s="67" t="s">
        <v>753</v>
      </c>
      <c r="F296" s="252">
        <v>2</v>
      </c>
    </row>
    <row r="297" spans="1:6" x14ac:dyDescent="0.25">
      <c r="A297" s="250" t="s">
        <v>144</v>
      </c>
      <c r="B297" s="257" t="s">
        <v>754</v>
      </c>
      <c r="C297" s="67"/>
      <c r="D297" s="67"/>
      <c r="E297" s="67" t="s">
        <v>145</v>
      </c>
      <c r="F297" s="252">
        <v>913.5</v>
      </c>
    </row>
    <row r="298" spans="1:6" x14ac:dyDescent="0.25">
      <c r="A298" s="250" t="s">
        <v>144</v>
      </c>
      <c r="B298" s="257">
        <v>43354</v>
      </c>
      <c r="C298" s="67"/>
      <c r="D298" s="67"/>
      <c r="E298" s="67" t="s">
        <v>755</v>
      </c>
      <c r="F298" s="252">
        <v>313.5</v>
      </c>
    </row>
    <row r="299" spans="1:6" x14ac:dyDescent="0.25">
      <c r="A299" s="250" t="s">
        <v>144</v>
      </c>
      <c r="B299" s="257">
        <v>43445</v>
      </c>
      <c r="C299" s="67"/>
      <c r="D299" s="67"/>
      <c r="E299" s="67" t="s">
        <v>756</v>
      </c>
      <c r="F299" s="252">
        <v>2508</v>
      </c>
    </row>
    <row r="300" spans="1:6" x14ac:dyDescent="0.25">
      <c r="A300" s="250" t="s">
        <v>144</v>
      </c>
      <c r="B300" s="257">
        <v>43445</v>
      </c>
      <c r="C300" s="67"/>
      <c r="D300" s="67"/>
      <c r="E300" s="67" t="s">
        <v>757</v>
      </c>
      <c r="F300" s="252">
        <v>2508</v>
      </c>
    </row>
    <row r="301" spans="1:6" x14ac:dyDescent="0.25">
      <c r="A301" s="250" t="s">
        <v>144</v>
      </c>
      <c r="B301" s="257" t="s">
        <v>721</v>
      </c>
      <c r="C301" s="67"/>
      <c r="D301" s="67"/>
      <c r="E301" s="67" t="s">
        <v>145</v>
      </c>
      <c r="F301" s="252">
        <v>916.5</v>
      </c>
    </row>
    <row r="302" spans="1:6" x14ac:dyDescent="0.25">
      <c r="A302" s="250" t="s">
        <v>144</v>
      </c>
      <c r="B302" s="257" t="s">
        <v>507</v>
      </c>
      <c r="C302" s="67"/>
      <c r="D302" s="67"/>
      <c r="E302" s="67" t="s">
        <v>185</v>
      </c>
      <c r="F302" s="252">
        <v>1821</v>
      </c>
    </row>
    <row r="303" spans="1:6" x14ac:dyDescent="0.25">
      <c r="A303" s="250" t="s">
        <v>144</v>
      </c>
      <c r="B303" s="257" t="s">
        <v>591</v>
      </c>
      <c r="C303" s="67"/>
      <c r="D303" s="67"/>
      <c r="E303" s="67" t="s">
        <v>145</v>
      </c>
      <c r="F303" s="252">
        <v>606</v>
      </c>
    </row>
    <row r="304" spans="1:6" x14ac:dyDescent="0.25">
      <c r="A304" s="250" t="s">
        <v>144</v>
      </c>
      <c r="B304" s="257" t="s">
        <v>510</v>
      </c>
      <c r="C304" s="67"/>
      <c r="D304" s="67"/>
      <c r="E304" s="67" t="s">
        <v>185</v>
      </c>
      <c r="F304" s="252">
        <v>1809</v>
      </c>
    </row>
    <row r="305" spans="1:6" x14ac:dyDescent="0.25">
      <c r="A305" s="250" t="s">
        <v>144</v>
      </c>
      <c r="B305" s="257" t="s">
        <v>553</v>
      </c>
      <c r="C305" s="67"/>
      <c r="D305" s="67"/>
      <c r="E305" s="67" t="s">
        <v>758</v>
      </c>
      <c r="F305" s="252">
        <v>1815</v>
      </c>
    </row>
    <row r="306" spans="1:6" x14ac:dyDescent="0.25">
      <c r="A306" s="250" t="s">
        <v>144</v>
      </c>
      <c r="B306" s="257" t="s">
        <v>513</v>
      </c>
      <c r="C306" s="67"/>
      <c r="D306" s="67"/>
      <c r="E306" s="67" t="s">
        <v>185</v>
      </c>
      <c r="F306" s="252">
        <v>1836</v>
      </c>
    </row>
    <row r="307" spans="1:6" x14ac:dyDescent="0.25">
      <c r="A307" s="250" t="s">
        <v>144</v>
      </c>
      <c r="B307" s="257" t="s">
        <v>537</v>
      </c>
      <c r="C307" s="67"/>
      <c r="D307" s="67"/>
      <c r="E307" s="67" t="s">
        <v>759</v>
      </c>
      <c r="F307" s="252">
        <v>307</v>
      </c>
    </row>
    <row r="308" spans="1:6" x14ac:dyDescent="0.25">
      <c r="A308" s="250" t="s">
        <v>144</v>
      </c>
      <c r="B308" s="257" t="s">
        <v>537</v>
      </c>
      <c r="C308" s="67"/>
      <c r="D308" s="67"/>
      <c r="E308" s="67" t="s">
        <v>145</v>
      </c>
      <c r="F308" s="252">
        <v>307</v>
      </c>
    </row>
    <row r="309" spans="1:6" x14ac:dyDescent="0.25">
      <c r="A309" s="250" t="s">
        <v>89</v>
      </c>
      <c r="B309" s="257">
        <v>43709</v>
      </c>
      <c r="C309" s="67"/>
      <c r="D309" s="67"/>
      <c r="E309" s="67" t="s">
        <v>375</v>
      </c>
      <c r="F309" s="252">
        <v>2769</v>
      </c>
    </row>
    <row r="310" spans="1:6" x14ac:dyDescent="0.25">
      <c r="A310" s="250" t="s">
        <v>144</v>
      </c>
      <c r="B310" s="257" t="s">
        <v>376</v>
      </c>
      <c r="C310" s="67" t="s">
        <v>377</v>
      </c>
      <c r="D310" s="67"/>
      <c r="E310" s="67" t="s">
        <v>378</v>
      </c>
      <c r="F310" s="252">
        <v>304</v>
      </c>
    </row>
    <row r="311" spans="1:6" x14ac:dyDescent="0.25">
      <c r="A311" s="250" t="s">
        <v>144</v>
      </c>
      <c r="B311" s="257" t="s">
        <v>379</v>
      </c>
      <c r="C311" s="67" t="s">
        <v>377</v>
      </c>
      <c r="D311" s="67"/>
      <c r="E311" s="67" t="s">
        <v>380</v>
      </c>
      <c r="F311" s="252">
        <v>308</v>
      </c>
    </row>
    <row r="312" spans="1:6" x14ac:dyDescent="0.25">
      <c r="A312" s="250" t="s">
        <v>144</v>
      </c>
      <c r="B312" s="257" t="s">
        <v>379</v>
      </c>
      <c r="C312" s="67" t="s">
        <v>377</v>
      </c>
      <c r="D312" s="67"/>
      <c r="E312" s="67" t="s">
        <v>145</v>
      </c>
      <c r="F312" s="252">
        <v>308</v>
      </c>
    </row>
    <row r="313" spans="1:6" x14ac:dyDescent="0.25">
      <c r="A313" s="250" t="s">
        <v>144</v>
      </c>
      <c r="B313" s="257" t="s">
        <v>379</v>
      </c>
      <c r="C313" s="67" t="s">
        <v>377</v>
      </c>
      <c r="D313" s="67"/>
      <c r="E313" s="67" t="s">
        <v>145</v>
      </c>
      <c r="F313" s="252">
        <v>308</v>
      </c>
    </row>
    <row r="314" spans="1:6" x14ac:dyDescent="0.25">
      <c r="A314" s="250" t="s">
        <v>144</v>
      </c>
      <c r="B314" s="257" t="s">
        <v>139</v>
      </c>
      <c r="C314" s="67"/>
      <c r="D314" s="67"/>
      <c r="E314" s="67" t="s">
        <v>145</v>
      </c>
      <c r="F314" s="252">
        <v>307.5</v>
      </c>
    </row>
    <row r="315" spans="1:6" x14ac:dyDescent="0.25">
      <c r="A315" s="250" t="s">
        <v>110</v>
      </c>
      <c r="B315" s="257" t="s">
        <v>760</v>
      </c>
      <c r="C315" s="67" t="s">
        <v>761</v>
      </c>
      <c r="D315" s="67" t="s">
        <v>762</v>
      </c>
      <c r="E315" s="67" t="s">
        <v>763</v>
      </c>
      <c r="F315" s="252"/>
    </row>
    <row r="316" spans="1:6" x14ac:dyDescent="0.25">
      <c r="A316" s="250" t="s">
        <v>144</v>
      </c>
      <c r="B316" s="257" t="s">
        <v>183</v>
      </c>
      <c r="C316" s="67"/>
      <c r="D316" s="67"/>
      <c r="E316" s="67" t="s">
        <v>185</v>
      </c>
      <c r="F316" s="252">
        <v>1839</v>
      </c>
    </row>
    <row r="317" spans="1:6" x14ac:dyDescent="0.25">
      <c r="A317" s="250" t="s">
        <v>144</v>
      </c>
      <c r="B317" s="257">
        <v>43649</v>
      </c>
      <c r="C317" s="67"/>
      <c r="D317" s="67"/>
      <c r="E317" s="67" t="s">
        <v>319</v>
      </c>
      <c r="F317" s="252">
        <v>305</v>
      </c>
    </row>
    <row r="318" spans="1:6" x14ac:dyDescent="0.25">
      <c r="A318" s="250" t="s">
        <v>144</v>
      </c>
      <c r="B318" s="257" t="s">
        <v>281</v>
      </c>
      <c r="C318" s="67"/>
      <c r="D318" s="67"/>
      <c r="E318" s="67" t="s">
        <v>145</v>
      </c>
      <c r="F318" s="252">
        <v>605</v>
      </c>
    </row>
    <row r="319" spans="1:6" x14ac:dyDescent="0.25">
      <c r="A319" s="250" t="s">
        <v>144</v>
      </c>
      <c r="B319" s="257" t="s">
        <v>304</v>
      </c>
      <c r="C319" s="67"/>
      <c r="D319" s="67"/>
      <c r="E319" s="67" t="s">
        <v>145</v>
      </c>
      <c r="F319" s="252">
        <v>912</v>
      </c>
    </row>
    <row r="320" spans="1:6" x14ac:dyDescent="0.25">
      <c r="A320" s="250" t="s">
        <v>144</v>
      </c>
      <c r="B320" s="257">
        <v>43803</v>
      </c>
      <c r="C320" s="67"/>
      <c r="D320" s="67"/>
      <c r="E320" s="67" t="s">
        <v>837</v>
      </c>
      <c r="F320" s="252">
        <v>303</v>
      </c>
    </row>
    <row r="321" spans="1:6" ht="15.75" thickBot="1" x14ac:dyDescent="0.3">
      <c r="A321" s="250" t="s">
        <v>144</v>
      </c>
      <c r="B321" s="257" t="s">
        <v>858</v>
      </c>
      <c r="C321" s="67"/>
      <c r="D321" s="67"/>
      <c r="E321" s="67" t="s">
        <v>145</v>
      </c>
      <c r="F321" s="253">
        <v>2110.5</v>
      </c>
    </row>
    <row r="322" spans="1:6" ht="15.75" thickBot="1" x14ac:dyDescent="0.3">
      <c r="A322" s="352" t="s">
        <v>764</v>
      </c>
      <c r="B322" s="355"/>
      <c r="C322" s="353"/>
      <c r="D322" s="353"/>
      <c r="E322" s="353"/>
      <c r="F322" s="354">
        <f>ROUND(SUM(F287:F321),5)</f>
        <v>36903</v>
      </c>
    </row>
    <row r="323" spans="1:6" x14ac:dyDescent="0.25">
      <c r="A323" s="254" t="s">
        <v>434</v>
      </c>
      <c r="B323" s="261"/>
      <c r="C323" s="255"/>
      <c r="D323" s="255"/>
      <c r="E323" s="255"/>
      <c r="F323" s="256"/>
    </row>
    <row r="324" spans="1:6" ht="15.75" thickBot="1" x14ac:dyDescent="0.3">
      <c r="A324" s="250" t="s">
        <v>89</v>
      </c>
      <c r="B324" s="257">
        <v>43293</v>
      </c>
      <c r="C324" s="67"/>
      <c r="D324" s="67"/>
      <c r="E324" s="67" t="s">
        <v>765</v>
      </c>
      <c r="F324" s="252">
        <v>3787</v>
      </c>
    </row>
    <row r="325" spans="1:6" ht="15.75" thickBot="1" x14ac:dyDescent="0.3">
      <c r="A325" s="352" t="s">
        <v>766</v>
      </c>
      <c r="B325" s="355"/>
      <c r="C325" s="353"/>
      <c r="D325" s="353"/>
      <c r="E325" s="353"/>
      <c r="F325" s="354">
        <f>ROUND(SUM(F323:F324),5)</f>
        <v>3787</v>
      </c>
    </row>
    <row r="326" spans="1:6" ht="15.75" thickBot="1" x14ac:dyDescent="0.3">
      <c r="A326" s="250" t="s">
        <v>435</v>
      </c>
      <c r="B326" s="257"/>
      <c r="C326" s="67"/>
      <c r="D326" s="67"/>
      <c r="E326" s="67"/>
      <c r="F326" s="313">
        <f>ROUND(F286+F322+F325,5)</f>
        <v>99524.72</v>
      </c>
    </row>
    <row r="327" spans="1:6" ht="15.75" thickBot="1" x14ac:dyDescent="0.3">
      <c r="A327" s="352" t="s">
        <v>3</v>
      </c>
      <c r="B327" s="355"/>
      <c r="C327" s="353"/>
      <c r="D327" s="353"/>
      <c r="E327" s="353"/>
      <c r="F327" s="354">
        <f>ROUND(F165+F272+F276+F326,5)</f>
        <v>91227357.909999996</v>
      </c>
    </row>
  </sheetData>
  <pageMargins left="0.51181102362204722" right="0" top="0.9055118110236221" bottom="0.43307086614173229" header="0.31496062992125984" footer="0.43307086614173229"/>
  <pageSetup scale="80" orientation="landscape" horizontalDpi="4294967294" r:id="rId1"/>
  <headerFooter>
    <oddHeader>&amp;C&amp;"Arial,Negrita"&amp;12CONDOMINIO TORRE ROHRMOSER
&amp;14 Detalle de Gastos (Expresado en Colones)
Enero - Abril   de  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79"/>
  <sheetViews>
    <sheetView showGridLines="0" topLeftCell="A109" zoomScale="95" zoomScaleNormal="95" workbookViewId="0">
      <selection activeCell="I119" sqref="I119"/>
    </sheetView>
  </sheetViews>
  <sheetFormatPr baseColWidth="10" defaultColWidth="12.5703125" defaultRowHeight="15.75" x14ac:dyDescent="0.25"/>
  <cols>
    <col min="1" max="1" width="1.28515625" style="4" customWidth="1"/>
    <col min="2" max="2" width="4" style="4" customWidth="1"/>
    <col min="3" max="3" width="37.28515625" style="4" customWidth="1"/>
    <col min="4" max="4" width="11" style="4" customWidth="1"/>
    <col min="5" max="5" width="46.140625" style="4" customWidth="1"/>
    <col min="6" max="6" width="23" style="36" customWidth="1"/>
    <col min="7" max="7" width="11.42578125" style="4" customWidth="1"/>
    <col min="8" max="8" width="3" style="4" customWidth="1"/>
    <col min="9" max="9" width="12.85546875" style="4" customWidth="1"/>
    <col min="10" max="10" width="5.85546875" style="4" customWidth="1"/>
    <col min="11" max="11" width="19.7109375" style="4" customWidth="1"/>
    <col min="12" max="12" width="17.28515625" style="4" bestFit="1" customWidth="1"/>
    <col min="13" max="13" width="16" style="4" bestFit="1" customWidth="1"/>
    <col min="14" max="16384" width="12.5703125" style="4"/>
  </cols>
  <sheetData>
    <row r="1" spans="1:12" ht="16.5" thickBot="1" x14ac:dyDescent="0.3"/>
    <row r="2" spans="1:12" ht="20.25" thickBot="1" x14ac:dyDescent="0.4">
      <c r="B2" s="392" t="s">
        <v>14</v>
      </c>
      <c r="C2" s="393"/>
      <c r="D2" s="393"/>
      <c r="E2" s="393"/>
      <c r="F2" s="393"/>
      <c r="G2" s="393"/>
      <c r="H2" s="393"/>
      <c r="I2" s="393"/>
      <c r="J2" s="394"/>
    </row>
    <row r="3" spans="1:12" ht="16.5" customHeight="1" x14ac:dyDescent="0.25">
      <c r="A3" s="5"/>
      <c r="B3" s="130"/>
      <c r="C3" s="131" t="s">
        <v>83</v>
      </c>
      <c r="D3" s="121"/>
      <c r="E3" s="121"/>
      <c r="F3" s="122"/>
      <c r="G3" s="123"/>
      <c r="H3" s="124"/>
      <c r="I3" s="124"/>
      <c r="J3" s="125"/>
    </row>
    <row r="4" spans="1:12" x14ac:dyDescent="0.25">
      <c r="B4" s="40"/>
      <c r="C4" s="6" t="s">
        <v>27</v>
      </c>
      <c r="D4" s="7"/>
      <c r="E4" s="10" t="s">
        <v>768</v>
      </c>
      <c r="F4" s="111"/>
      <c r="G4" s="11"/>
      <c r="H4" s="8"/>
      <c r="I4" s="9"/>
      <c r="J4" s="41"/>
    </row>
    <row r="5" spans="1:12" x14ac:dyDescent="0.25">
      <c r="B5" s="40"/>
      <c r="C5" s="9"/>
      <c r="D5" s="9"/>
      <c r="E5" s="9"/>
      <c r="F5" s="112"/>
      <c r="G5" s="9"/>
      <c r="H5" s="9"/>
      <c r="I5" s="9"/>
      <c r="J5" s="41"/>
    </row>
    <row r="6" spans="1:12" x14ac:dyDescent="0.25">
      <c r="B6" s="40"/>
      <c r="C6" s="10" t="s">
        <v>15</v>
      </c>
      <c r="D6" s="42"/>
      <c r="E6" s="10" t="s">
        <v>16</v>
      </c>
      <c r="F6" s="113"/>
      <c r="G6" s="10" t="s">
        <v>17</v>
      </c>
      <c r="H6" s="42"/>
      <c r="I6" s="10" t="s">
        <v>18</v>
      </c>
      <c r="J6" s="41"/>
    </row>
    <row r="7" spans="1:12" ht="12" customHeight="1" x14ac:dyDescent="0.25">
      <c r="B7" s="40"/>
      <c r="C7" s="12"/>
      <c r="D7" s="42"/>
      <c r="E7" s="12"/>
      <c r="F7" s="113"/>
      <c r="G7" s="12"/>
      <c r="H7" s="42"/>
      <c r="I7" s="12"/>
      <c r="J7" s="41"/>
    </row>
    <row r="8" spans="1:12" ht="18" customHeight="1" x14ac:dyDescent="0.25">
      <c r="B8" s="40"/>
      <c r="C8" s="13" t="s">
        <v>769</v>
      </c>
      <c r="D8" s="9"/>
      <c r="E8" s="9"/>
      <c r="F8" s="112"/>
      <c r="G8" s="9"/>
      <c r="H8" s="43" t="s">
        <v>19</v>
      </c>
      <c r="I8" s="14">
        <v>22628537.260000002</v>
      </c>
      <c r="J8" s="41"/>
      <c r="K8" s="36" t="s">
        <v>8</v>
      </c>
      <c r="L8" s="36" t="s">
        <v>8</v>
      </c>
    </row>
    <row r="9" spans="1:12" ht="9" customHeight="1" x14ac:dyDescent="0.3">
      <c r="B9" s="40"/>
      <c r="C9" s="9"/>
      <c r="D9" s="9"/>
      <c r="E9" s="44"/>
      <c r="F9" s="112"/>
      <c r="G9" s="9"/>
      <c r="H9" s="9"/>
      <c r="I9" s="9"/>
      <c r="J9" s="41"/>
    </row>
    <row r="10" spans="1:12" ht="15.75" customHeight="1" x14ac:dyDescent="0.25">
      <c r="B10" s="40"/>
      <c r="C10" s="10" t="s">
        <v>20</v>
      </c>
      <c r="D10" s="9"/>
      <c r="E10" s="9"/>
      <c r="F10" s="112"/>
      <c r="G10" s="9"/>
      <c r="H10" s="9"/>
      <c r="I10" s="9"/>
      <c r="J10" s="41"/>
      <c r="L10" s="4" t="s">
        <v>8</v>
      </c>
    </row>
    <row r="11" spans="1:12" ht="15" customHeight="1" x14ac:dyDescent="0.25">
      <c r="B11" s="40"/>
      <c r="C11" s="244" t="s">
        <v>889</v>
      </c>
      <c r="E11" s="244" t="s">
        <v>774</v>
      </c>
      <c r="F11" s="245">
        <v>151013</v>
      </c>
      <c r="G11" s="39"/>
      <c r="H11" s="16"/>
      <c r="I11" s="16"/>
      <c r="J11" s="41"/>
    </row>
    <row r="12" spans="1:12" ht="15" customHeight="1" x14ac:dyDescent="0.25">
      <c r="B12" s="40"/>
      <c r="C12" s="244" t="s">
        <v>107</v>
      </c>
      <c r="E12" s="244" t="s">
        <v>804</v>
      </c>
      <c r="F12" s="245">
        <v>82218</v>
      </c>
      <c r="G12" s="39"/>
      <c r="H12" s="16"/>
      <c r="I12" s="16"/>
      <c r="J12" s="41"/>
    </row>
    <row r="13" spans="1:12" ht="15" customHeight="1" x14ac:dyDescent="0.25">
      <c r="B13" s="40"/>
      <c r="C13" s="244" t="s">
        <v>250</v>
      </c>
      <c r="E13" s="244" t="s">
        <v>790</v>
      </c>
      <c r="F13" s="245">
        <v>510103</v>
      </c>
      <c r="G13" s="39"/>
      <c r="H13" s="16"/>
      <c r="I13" s="16"/>
      <c r="J13" s="41"/>
    </row>
    <row r="14" spans="1:12" ht="15" customHeight="1" x14ac:dyDescent="0.25">
      <c r="B14" s="40"/>
      <c r="C14" s="244" t="s">
        <v>888</v>
      </c>
      <c r="E14" s="244" t="s">
        <v>791</v>
      </c>
      <c r="F14" s="245">
        <v>153454</v>
      </c>
      <c r="G14" s="39"/>
      <c r="H14" s="16"/>
      <c r="I14" s="16"/>
      <c r="J14" s="41"/>
    </row>
    <row r="15" spans="1:12" ht="15" customHeight="1" x14ac:dyDescent="0.25">
      <c r="B15" s="40"/>
      <c r="C15" s="244" t="s">
        <v>887</v>
      </c>
      <c r="E15" s="244" t="s">
        <v>794</v>
      </c>
      <c r="F15" s="245">
        <v>249904</v>
      </c>
      <c r="G15" s="39"/>
      <c r="H15" s="16"/>
      <c r="I15" s="16"/>
      <c r="J15" s="41"/>
    </row>
    <row r="16" spans="1:12" ht="15" customHeight="1" x14ac:dyDescent="0.25">
      <c r="B16" s="40"/>
      <c r="C16" s="244" t="s">
        <v>118</v>
      </c>
      <c r="E16" s="244" t="s">
        <v>806</v>
      </c>
      <c r="F16" s="245">
        <v>75717</v>
      </c>
      <c r="G16" s="39"/>
      <c r="H16" s="16"/>
      <c r="I16" s="16"/>
      <c r="J16" s="41"/>
    </row>
    <row r="17" spans="2:10" ht="15" customHeight="1" x14ac:dyDescent="0.25">
      <c r="B17" s="40"/>
      <c r="C17" s="244" t="s">
        <v>886</v>
      </c>
      <c r="E17" s="244" t="s">
        <v>819</v>
      </c>
      <c r="F17" s="245">
        <v>690802</v>
      </c>
      <c r="G17" s="39"/>
      <c r="H17" s="16"/>
      <c r="I17" s="16"/>
      <c r="J17" s="41"/>
    </row>
    <row r="18" spans="2:10" ht="15" customHeight="1" x14ac:dyDescent="0.25">
      <c r="B18" s="40"/>
      <c r="C18" s="244" t="s">
        <v>160</v>
      </c>
      <c r="E18" s="244" t="s">
        <v>879</v>
      </c>
      <c r="F18" s="245">
        <v>150000</v>
      </c>
      <c r="G18" s="39"/>
      <c r="H18" s="16"/>
      <c r="I18" s="16"/>
      <c r="J18" s="41"/>
    </row>
    <row r="19" spans="2:10" ht="15" customHeight="1" x14ac:dyDescent="0.25">
      <c r="B19" s="40"/>
      <c r="C19" s="244" t="s">
        <v>891</v>
      </c>
      <c r="E19" s="244" t="s">
        <v>839</v>
      </c>
      <c r="F19" s="245">
        <v>4118245</v>
      </c>
      <c r="G19" s="39"/>
      <c r="H19" s="16"/>
      <c r="I19" s="16"/>
      <c r="J19" s="41"/>
    </row>
    <row r="20" spans="2:10" ht="15" customHeight="1" x14ac:dyDescent="0.25">
      <c r="B20" s="40"/>
      <c r="C20" s="244" t="s">
        <v>224</v>
      </c>
      <c r="E20" s="244" t="s">
        <v>773</v>
      </c>
      <c r="F20" s="245">
        <v>5288</v>
      </c>
      <c r="G20" s="39"/>
      <c r="H20" s="16"/>
      <c r="I20" s="16"/>
      <c r="J20" s="41"/>
    </row>
    <row r="21" spans="2:10" ht="15" customHeight="1" x14ac:dyDescent="0.25">
      <c r="B21" s="40"/>
      <c r="C21" s="244" t="s">
        <v>85</v>
      </c>
      <c r="E21" s="244" t="s">
        <v>775</v>
      </c>
      <c r="F21" s="245">
        <v>81000</v>
      </c>
      <c r="G21" s="39"/>
      <c r="H21" s="16"/>
      <c r="I21" s="16"/>
      <c r="J21" s="41"/>
    </row>
    <row r="22" spans="2:10" ht="15" customHeight="1" x14ac:dyDescent="0.25">
      <c r="B22" s="40"/>
      <c r="C22" s="244" t="s">
        <v>106</v>
      </c>
      <c r="E22" s="244" t="s">
        <v>776</v>
      </c>
      <c r="F22" s="245">
        <v>7898</v>
      </c>
      <c r="G22" s="39"/>
      <c r="H22" s="16"/>
      <c r="I22" s="16"/>
      <c r="J22" s="41"/>
    </row>
    <row r="23" spans="2:10" ht="15" customHeight="1" x14ac:dyDescent="0.25">
      <c r="B23" s="40"/>
      <c r="C23" s="244" t="s">
        <v>87</v>
      </c>
      <c r="E23" s="244" t="s">
        <v>777</v>
      </c>
      <c r="F23" s="245">
        <v>142802</v>
      </c>
      <c r="G23" s="39"/>
      <c r="H23" s="16"/>
      <c r="I23" s="16"/>
      <c r="J23" s="41"/>
    </row>
    <row r="24" spans="2:10" ht="15" customHeight="1" x14ac:dyDescent="0.25">
      <c r="B24" s="40"/>
      <c r="C24" s="244" t="s">
        <v>42</v>
      </c>
      <c r="E24" s="244" t="s">
        <v>778</v>
      </c>
      <c r="F24" s="245">
        <v>7898</v>
      </c>
      <c r="G24" s="39"/>
      <c r="H24" s="16"/>
      <c r="I24" s="16"/>
      <c r="J24" s="41"/>
    </row>
    <row r="25" spans="2:10" ht="15" customHeight="1" x14ac:dyDescent="0.25">
      <c r="B25" s="40"/>
      <c r="C25" s="244" t="s">
        <v>246</v>
      </c>
      <c r="E25" s="244" t="s">
        <v>779</v>
      </c>
      <c r="F25" s="245">
        <v>145479</v>
      </c>
      <c r="G25" s="39"/>
      <c r="H25" s="16"/>
      <c r="I25" s="16"/>
      <c r="J25" s="41"/>
    </row>
    <row r="26" spans="2:10" ht="15" customHeight="1" x14ac:dyDescent="0.25">
      <c r="B26" s="40"/>
      <c r="C26" s="244" t="s">
        <v>246</v>
      </c>
      <c r="E26" s="244" t="s">
        <v>780</v>
      </c>
      <c r="F26" s="245">
        <v>6854</v>
      </c>
      <c r="G26" s="39"/>
      <c r="H26" s="16"/>
      <c r="I26" s="16"/>
      <c r="J26" s="41"/>
    </row>
    <row r="27" spans="2:10" ht="15" customHeight="1" x14ac:dyDescent="0.25">
      <c r="B27" s="40"/>
      <c r="C27" s="244" t="s">
        <v>96</v>
      </c>
      <c r="E27" s="244" t="s">
        <v>781</v>
      </c>
      <c r="F27" s="245">
        <v>129718</v>
      </c>
      <c r="G27" s="39"/>
      <c r="H27" s="16"/>
      <c r="I27" s="16"/>
      <c r="J27" s="41"/>
    </row>
    <row r="28" spans="2:10" ht="15" customHeight="1" x14ac:dyDescent="0.25">
      <c r="B28" s="40"/>
      <c r="C28" s="244" t="s">
        <v>92</v>
      </c>
      <c r="E28" s="244" t="s">
        <v>782</v>
      </c>
      <c r="F28" s="245">
        <v>80415</v>
      </c>
      <c r="G28" s="39"/>
      <c r="H28" s="16"/>
      <c r="I28" s="16"/>
      <c r="J28" s="41"/>
    </row>
    <row r="29" spans="2:10" ht="15" customHeight="1" x14ac:dyDescent="0.25">
      <c r="B29" s="40"/>
      <c r="C29" s="244" t="s">
        <v>108</v>
      </c>
      <c r="E29" s="244" t="s">
        <v>783</v>
      </c>
      <c r="F29" s="245">
        <v>142802</v>
      </c>
      <c r="G29" s="39"/>
      <c r="H29" s="16"/>
      <c r="I29" s="16"/>
      <c r="J29" s="41"/>
    </row>
    <row r="30" spans="2:10" ht="15" customHeight="1" x14ac:dyDescent="0.25">
      <c r="B30" s="40"/>
      <c r="C30" s="244" t="s">
        <v>93</v>
      </c>
      <c r="E30" s="244" t="s">
        <v>784</v>
      </c>
      <c r="F30" s="245">
        <v>72517</v>
      </c>
      <c r="G30" s="39"/>
      <c r="H30" s="16"/>
      <c r="I30" s="16"/>
      <c r="J30" s="41"/>
    </row>
    <row r="31" spans="2:10" ht="15" customHeight="1" x14ac:dyDescent="0.25">
      <c r="B31" s="40"/>
      <c r="C31" s="244" t="s">
        <v>94</v>
      </c>
      <c r="E31" s="244" t="s">
        <v>785</v>
      </c>
      <c r="F31" s="245">
        <v>72517</v>
      </c>
      <c r="G31" s="39"/>
      <c r="H31" s="16"/>
      <c r="I31" s="16"/>
      <c r="J31" s="41"/>
    </row>
    <row r="32" spans="2:10" ht="15" customHeight="1" x14ac:dyDescent="0.25">
      <c r="B32" s="40"/>
      <c r="C32" s="244" t="s">
        <v>97</v>
      </c>
      <c r="E32" s="244" t="s">
        <v>786</v>
      </c>
      <c r="F32" s="245">
        <v>75717</v>
      </c>
      <c r="G32" s="39"/>
      <c r="H32" s="16"/>
      <c r="I32" s="16"/>
      <c r="J32" s="41"/>
    </row>
    <row r="33" spans="2:10" ht="15" customHeight="1" x14ac:dyDescent="0.25">
      <c r="B33" s="40"/>
      <c r="C33" s="244" t="s">
        <v>115</v>
      </c>
      <c r="E33" s="244" t="s">
        <v>787</v>
      </c>
      <c r="F33" s="245">
        <v>124952</v>
      </c>
      <c r="G33" s="39"/>
      <c r="H33" s="16"/>
      <c r="I33" s="16"/>
      <c r="J33" s="41"/>
    </row>
    <row r="34" spans="2:10" ht="15" customHeight="1" x14ac:dyDescent="0.25">
      <c r="B34" s="40"/>
      <c r="C34" s="244" t="s">
        <v>162</v>
      </c>
      <c r="E34" s="244" t="s">
        <v>788</v>
      </c>
      <c r="F34" s="245">
        <v>4766</v>
      </c>
      <c r="G34" s="39"/>
      <c r="H34" s="16"/>
      <c r="I34" s="16"/>
      <c r="J34" s="41"/>
    </row>
    <row r="35" spans="2:10" ht="15" customHeight="1" x14ac:dyDescent="0.25">
      <c r="B35" s="40"/>
      <c r="C35" s="244" t="s">
        <v>95</v>
      </c>
      <c r="E35" s="244" t="s">
        <v>789</v>
      </c>
      <c r="F35" s="245">
        <v>149188</v>
      </c>
      <c r="G35" s="39"/>
      <c r="H35" s="16"/>
      <c r="I35" s="16"/>
      <c r="J35" s="41"/>
    </row>
    <row r="36" spans="2:10" ht="15" customHeight="1" x14ac:dyDescent="0.25">
      <c r="B36" s="40"/>
      <c r="C36" s="244" t="s">
        <v>42</v>
      </c>
      <c r="E36" s="244" t="s">
        <v>792</v>
      </c>
      <c r="F36" s="245">
        <v>6332</v>
      </c>
      <c r="G36" s="39"/>
      <c r="H36" s="16"/>
      <c r="I36" s="16"/>
      <c r="J36" s="41"/>
    </row>
    <row r="37" spans="2:10" ht="15" customHeight="1" x14ac:dyDescent="0.25">
      <c r="B37" s="40"/>
      <c r="C37" s="244" t="s">
        <v>105</v>
      </c>
      <c r="E37" s="244" t="s">
        <v>793</v>
      </c>
      <c r="F37" s="245">
        <v>6854</v>
      </c>
      <c r="G37" s="39"/>
      <c r="H37" s="16"/>
      <c r="I37" s="16"/>
      <c r="J37" s="41"/>
    </row>
    <row r="38" spans="2:10" ht="15" customHeight="1" x14ac:dyDescent="0.25">
      <c r="B38" s="40"/>
      <c r="C38" s="244" t="s">
        <v>123</v>
      </c>
      <c r="E38" s="244" t="s">
        <v>795</v>
      </c>
      <c r="F38" s="245">
        <v>72517</v>
      </c>
      <c r="G38" s="39"/>
      <c r="H38" s="16"/>
      <c r="I38" s="16"/>
      <c r="J38" s="41"/>
    </row>
    <row r="39" spans="2:10" ht="15" customHeight="1" x14ac:dyDescent="0.25">
      <c r="B39" s="40"/>
      <c r="C39" s="244" t="s">
        <v>103</v>
      </c>
      <c r="E39" s="244" t="s">
        <v>796</v>
      </c>
      <c r="F39" s="245">
        <v>5288</v>
      </c>
      <c r="G39" s="39"/>
      <c r="H39" s="16"/>
      <c r="I39" s="16"/>
      <c r="J39" s="41"/>
    </row>
    <row r="40" spans="2:10" ht="15" customHeight="1" x14ac:dyDescent="0.25">
      <c r="B40" s="40"/>
      <c r="C40" s="244" t="s">
        <v>42</v>
      </c>
      <c r="E40" s="244" t="s">
        <v>797</v>
      </c>
      <c r="F40" s="245">
        <v>126000</v>
      </c>
      <c r="G40" s="39"/>
      <c r="H40" s="16"/>
      <c r="I40" s="16"/>
      <c r="J40" s="41"/>
    </row>
    <row r="41" spans="2:10" ht="15" customHeight="1" x14ac:dyDescent="0.25">
      <c r="B41" s="40"/>
      <c r="C41" s="244" t="s">
        <v>300</v>
      </c>
      <c r="E41" s="244" t="s">
        <v>798</v>
      </c>
      <c r="F41" s="245">
        <v>87218</v>
      </c>
      <c r="G41" s="39"/>
      <c r="H41" s="16"/>
      <c r="I41" s="16"/>
      <c r="J41" s="41"/>
    </row>
    <row r="42" spans="2:10" ht="15" customHeight="1" x14ac:dyDescent="0.25">
      <c r="B42" s="40"/>
      <c r="C42" s="244" t="s">
        <v>98</v>
      </c>
      <c r="E42" s="244" t="s">
        <v>799</v>
      </c>
      <c r="F42" s="245">
        <v>4766</v>
      </c>
      <c r="G42" s="39"/>
      <c r="H42" s="16"/>
      <c r="I42" s="16"/>
      <c r="J42" s="41"/>
    </row>
    <row r="43" spans="2:10" ht="15" customHeight="1" x14ac:dyDescent="0.25">
      <c r="B43" s="40"/>
      <c r="C43" s="244" t="s">
        <v>161</v>
      </c>
      <c r="E43" s="244" t="s">
        <v>800</v>
      </c>
      <c r="F43" s="245">
        <v>9464</v>
      </c>
      <c r="G43" s="39"/>
      <c r="H43" s="16"/>
      <c r="I43" s="16"/>
      <c r="J43" s="41"/>
    </row>
    <row r="44" spans="2:10" ht="15" customHeight="1" x14ac:dyDescent="0.25">
      <c r="B44" s="40"/>
      <c r="C44" s="244" t="s">
        <v>116</v>
      </c>
      <c r="E44" s="244" t="s">
        <v>801</v>
      </c>
      <c r="F44" s="245">
        <v>2000</v>
      </c>
      <c r="G44" s="39"/>
      <c r="H44" s="16"/>
      <c r="I44" s="16"/>
      <c r="J44" s="41"/>
    </row>
    <row r="45" spans="2:10" ht="15" customHeight="1" x14ac:dyDescent="0.25">
      <c r="B45" s="40"/>
      <c r="C45" s="244" t="s">
        <v>88</v>
      </c>
      <c r="E45" s="244" t="s">
        <v>802</v>
      </c>
      <c r="F45" s="245">
        <v>148612</v>
      </c>
      <c r="G45" s="39"/>
      <c r="H45" s="16"/>
      <c r="I45" s="16"/>
      <c r="J45" s="41"/>
    </row>
    <row r="46" spans="2:10" ht="15" customHeight="1" x14ac:dyDescent="0.25">
      <c r="B46" s="40"/>
      <c r="C46" s="244" t="s">
        <v>130</v>
      </c>
      <c r="E46" s="244" t="s">
        <v>803</v>
      </c>
      <c r="F46" s="245">
        <v>419547</v>
      </c>
      <c r="G46" s="39"/>
      <c r="H46" s="16"/>
      <c r="I46" s="16"/>
      <c r="J46" s="41"/>
    </row>
    <row r="47" spans="2:10" ht="15" customHeight="1" x14ac:dyDescent="0.25">
      <c r="B47" s="40"/>
      <c r="C47" s="244" t="s">
        <v>117</v>
      </c>
      <c r="E47" s="244" t="s">
        <v>805</v>
      </c>
      <c r="F47" s="245">
        <v>157724</v>
      </c>
      <c r="G47" s="39"/>
      <c r="H47" s="16"/>
      <c r="I47" s="16"/>
      <c r="J47" s="41"/>
    </row>
    <row r="48" spans="2:10" ht="15" customHeight="1" x14ac:dyDescent="0.25">
      <c r="B48" s="40"/>
      <c r="C48" s="244" t="s">
        <v>91</v>
      </c>
      <c r="E48" s="244" t="s">
        <v>807</v>
      </c>
      <c r="F48" s="245">
        <v>22614</v>
      </c>
      <c r="G48" s="39"/>
      <c r="H48" s="16"/>
      <c r="I48" s="16"/>
      <c r="J48" s="41"/>
    </row>
    <row r="49" spans="2:10" ht="15" customHeight="1" x14ac:dyDescent="0.25">
      <c r="B49" s="40"/>
      <c r="C49" s="244" t="s">
        <v>127</v>
      </c>
      <c r="E49" s="244" t="s">
        <v>812</v>
      </c>
      <c r="F49" s="245">
        <v>139000</v>
      </c>
      <c r="G49" s="39"/>
      <c r="H49" s="16"/>
      <c r="I49" s="16"/>
      <c r="J49" s="41"/>
    </row>
    <row r="50" spans="2:10" ht="15" customHeight="1" x14ac:dyDescent="0.25">
      <c r="B50" s="40"/>
      <c r="C50" s="244" t="s">
        <v>127</v>
      </c>
      <c r="E50" s="244" t="s">
        <v>813</v>
      </c>
      <c r="F50" s="245">
        <v>125000</v>
      </c>
      <c r="G50" s="39"/>
      <c r="H50" s="16"/>
      <c r="I50" s="16"/>
      <c r="J50" s="41"/>
    </row>
    <row r="51" spans="2:10" ht="15" customHeight="1" x14ac:dyDescent="0.25">
      <c r="B51" s="40"/>
      <c r="C51" s="244" t="s">
        <v>42</v>
      </c>
      <c r="E51" s="244" t="s">
        <v>814</v>
      </c>
      <c r="F51" s="245">
        <v>84296</v>
      </c>
      <c r="G51" s="39"/>
      <c r="H51" s="16"/>
      <c r="I51" s="16"/>
      <c r="J51" s="41"/>
    </row>
    <row r="52" spans="2:10" ht="15" customHeight="1" x14ac:dyDescent="0.25">
      <c r="B52" s="40"/>
      <c r="C52" s="244" t="s">
        <v>129</v>
      </c>
      <c r="E52" s="244" t="s">
        <v>815</v>
      </c>
      <c r="F52" s="245">
        <v>76761</v>
      </c>
      <c r="G52" s="39"/>
      <c r="H52" s="16"/>
      <c r="I52" s="16"/>
      <c r="J52" s="41"/>
    </row>
    <row r="53" spans="2:10" ht="15" customHeight="1" x14ac:dyDescent="0.25">
      <c r="B53" s="40"/>
      <c r="C53" s="244" t="s">
        <v>132</v>
      </c>
      <c r="E53" s="244" t="s">
        <v>816</v>
      </c>
      <c r="F53" s="245">
        <v>135176</v>
      </c>
      <c r="G53" s="39"/>
      <c r="H53" s="16"/>
      <c r="I53" s="16"/>
      <c r="J53" s="41"/>
    </row>
    <row r="54" spans="2:10" ht="15" customHeight="1" x14ac:dyDescent="0.25">
      <c r="B54" s="40"/>
      <c r="C54" s="244" t="s">
        <v>249</v>
      </c>
      <c r="E54" s="244" t="s">
        <v>817</v>
      </c>
      <c r="F54" s="245">
        <v>124952</v>
      </c>
      <c r="G54" s="39"/>
      <c r="H54" s="16"/>
      <c r="I54" s="16"/>
      <c r="J54" s="41"/>
    </row>
    <row r="55" spans="2:10" ht="15" customHeight="1" x14ac:dyDescent="0.25">
      <c r="B55" s="40"/>
      <c r="C55" s="244" t="s">
        <v>125</v>
      </c>
      <c r="E55" s="244" t="s">
        <v>818</v>
      </c>
      <c r="F55" s="245">
        <v>79371</v>
      </c>
      <c r="G55" s="39"/>
      <c r="H55" s="16"/>
      <c r="I55" s="16"/>
      <c r="J55" s="41"/>
    </row>
    <row r="56" spans="2:10" ht="15" customHeight="1" x14ac:dyDescent="0.25">
      <c r="B56" s="40"/>
      <c r="C56" s="244" t="s">
        <v>119</v>
      </c>
      <c r="E56" s="244" t="s">
        <v>820</v>
      </c>
      <c r="F56" s="245">
        <v>130932</v>
      </c>
      <c r="G56" s="39"/>
      <c r="H56" s="16"/>
      <c r="I56" s="16"/>
      <c r="J56" s="41"/>
    </row>
    <row r="57" spans="2:10" ht="15" customHeight="1" x14ac:dyDescent="0.25">
      <c r="B57" s="40"/>
      <c r="C57" s="244" t="s">
        <v>42</v>
      </c>
      <c r="E57" s="244" t="s">
        <v>821</v>
      </c>
      <c r="F57" s="245">
        <v>3722</v>
      </c>
      <c r="G57" s="39"/>
      <c r="H57" s="16"/>
      <c r="I57" s="16"/>
      <c r="J57" s="41"/>
    </row>
    <row r="58" spans="2:10" ht="15" customHeight="1" x14ac:dyDescent="0.25">
      <c r="B58" s="40"/>
      <c r="C58" s="244" t="s">
        <v>128</v>
      </c>
      <c r="E58" s="244" t="s">
        <v>822</v>
      </c>
      <c r="F58" s="245">
        <v>133372</v>
      </c>
      <c r="G58" s="39"/>
      <c r="H58" s="16"/>
      <c r="I58" s="16"/>
      <c r="J58" s="41"/>
    </row>
    <row r="59" spans="2:10" ht="15" customHeight="1" x14ac:dyDescent="0.25">
      <c r="B59" s="40"/>
      <c r="C59" s="244" t="s">
        <v>128</v>
      </c>
      <c r="E59" s="244" t="s">
        <v>823</v>
      </c>
      <c r="F59" s="245">
        <v>146211</v>
      </c>
      <c r="G59" s="39"/>
      <c r="H59" s="16"/>
      <c r="I59" s="16"/>
      <c r="J59" s="41"/>
    </row>
    <row r="60" spans="2:10" ht="15" customHeight="1" x14ac:dyDescent="0.25">
      <c r="B60" s="40"/>
      <c r="C60" s="244" t="s">
        <v>114</v>
      </c>
      <c r="E60" s="244" t="s">
        <v>838</v>
      </c>
      <c r="F60" s="245">
        <v>224119</v>
      </c>
      <c r="G60" s="39"/>
      <c r="H60" s="16"/>
      <c r="I60" s="16"/>
      <c r="J60" s="41"/>
    </row>
    <row r="61" spans="2:10" ht="15" customHeight="1" x14ac:dyDescent="0.25">
      <c r="B61" s="40"/>
      <c r="C61" s="244" t="s">
        <v>135</v>
      </c>
      <c r="E61" s="244" t="s">
        <v>845</v>
      </c>
      <c r="F61" s="245">
        <v>72517</v>
      </c>
      <c r="G61" s="39"/>
      <c r="H61" s="16"/>
      <c r="I61" s="16"/>
      <c r="J61" s="41"/>
    </row>
    <row r="62" spans="2:10" ht="15" customHeight="1" x14ac:dyDescent="0.25">
      <c r="B62" s="40"/>
      <c r="C62" s="244" t="s">
        <v>42</v>
      </c>
      <c r="E62" s="244" t="s">
        <v>847</v>
      </c>
      <c r="F62" s="245">
        <v>3200</v>
      </c>
      <c r="G62" s="39"/>
      <c r="H62" s="16"/>
      <c r="I62" s="16"/>
      <c r="J62" s="41"/>
    </row>
    <row r="63" spans="2:10" ht="15" customHeight="1" x14ac:dyDescent="0.25">
      <c r="B63" s="40"/>
      <c r="C63" s="244" t="s">
        <v>202</v>
      </c>
      <c r="E63" s="244" t="s">
        <v>849</v>
      </c>
      <c r="F63" s="245">
        <v>7376</v>
      </c>
      <c r="G63" s="39"/>
      <c r="H63" s="16"/>
      <c r="I63" s="16"/>
      <c r="J63" s="41"/>
    </row>
    <row r="64" spans="2:10" ht="15" customHeight="1" x14ac:dyDescent="0.25">
      <c r="B64" s="40"/>
      <c r="C64" s="244" t="s">
        <v>160</v>
      </c>
      <c r="E64" s="244" t="s">
        <v>850</v>
      </c>
      <c r="F64" s="245">
        <v>150000</v>
      </c>
      <c r="G64" s="39"/>
      <c r="H64" s="16"/>
      <c r="I64" s="16"/>
      <c r="J64" s="41"/>
    </row>
    <row r="65" spans="2:10" ht="15" customHeight="1" x14ac:dyDescent="0.25">
      <c r="B65" s="40"/>
      <c r="C65" s="244" t="s">
        <v>219</v>
      </c>
      <c r="E65" s="244" t="s">
        <v>852</v>
      </c>
      <c r="F65" s="245">
        <v>3200</v>
      </c>
      <c r="G65" s="39"/>
      <c r="H65" s="16"/>
      <c r="I65" s="16"/>
      <c r="J65" s="41"/>
    </row>
    <row r="66" spans="2:10" ht="15" customHeight="1" x14ac:dyDescent="0.25">
      <c r="B66" s="40"/>
      <c r="C66" s="244" t="s">
        <v>219</v>
      </c>
      <c r="E66" s="244" t="s">
        <v>853</v>
      </c>
      <c r="F66" s="245">
        <v>3200</v>
      </c>
      <c r="G66" s="39"/>
      <c r="H66" s="16"/>
      <c r="I66" s="16"/>
      <c r="J66" s="41"/>
    </row>
    <row r="67" spans="2:10" ht="15" customHeight="1" x14ac:dyDescent="0.25">
      <c r="B67" s="40"/>
      <c r="C67" s="244" t="s">
        <v>42</v>
      </c>
      <c r="E67" s="244" t="s">
        <v>856</v>
      </c>
      <c r="F67" s="245">
        <v>6030</v>
      </c>
      <c r="G67" s="39"/>
      <c r="H67" s="16"/>
      <c r="I67" s="16"/>
      <c r="J67" s="41"/>
    </row>
    <row r="68" spans="2:10" ht="15" customHeight="1" x14ac:dyDescent="0.25">
      <c r="B68" s="40"/>
      <c r="C68" s="244" t="s">
        <v>90</v>
      </c>
      <c r="E68" s="244" t="s">
        <v>857</v>
      </c>
      <c r="F68" s="245">
        <v>124952</v>
      </c>
      <c r="G68" s="39"/>
      <c r="H68" s="16"/>
      <c r="I68" s="16"/>
      <c r="J68" s="41"/>
    </row>
    <row r="69" spans="2:10" ht="15" customHeight="1" x14ac:dyDescent="0.25">
      <c r="B69" s="40"/>
      <c r="C69" s="244" t="s">
        <v>86</v>
      </c>
      <c r="E69" s="244" t="s">
        <v>880</v>
      </c>
      <c r="F69" s="245">
        <v>137900</v>
      </c>
      <c r="G69" s="39"/>
      <c r="H69" s="16"/>
      <c r="I69" s="16"/>
      <c r="J69" s="41"/>
    </row>
    <row r="70" spans="2:10" ht="15" customHeight="1" x14ac:dyDescent="0.25">
      <c r="B70" s="40"/>
      <c r="C70" s="244" t="s">
        <v>224</v>
      </c>
      <c r="E70" s="244" t="s">
        <v>881</v>
      </c>
      <c r="F70" s="245">
        <v>5084</v>
      </c>
      <c r="G70" s="39"/>
      <c r="H70" s="16"/>
      <c r="I70" s="16"/>
      <c r="J70" s="41"/>
    </row>
    <row r="71" spans="2:10" ht="15" customHeight="1" x14ac:dyDescent="0.25">
      <c r="B71" s="40"/>
      <c r="C71" s="244" t="s">
        <v>136</v>
      </c>
      <c r="E71" s="244" t="s">
        <v>883</v>
      </c>
      <c r="F71" s="245">
        <v>131920</v>
      </c>
      <c r="G71" s="39"/>
      <c r="H71" s="16"/>
      <c r="I71" s="16"/>
      <c r="J71" s="41"/>
    </row>
    <row r="72" spans="2:10" ht="15" customHeight="1" x14ac:dyDescent="0.25">
      <c r="B72" s="40"/>
      <c r="C72" s="244"/>
      <c r="E72" s="244" t="s">
        <v>890</v>
      </c>
      <c r="F72" s="245">
        <v>1115.23</v>
      </c>
      <c r="G72" s="39"/>
      <c r="H72" s="16"/>
      <c r="I72" s="16"/>
      <c r="J72" s="41"/>
    </row>
    <row r="73" spans="2:10" ht="15" customHeight="1" x14ac:dyDescent="0.25">
      <c r="B73" s="40"/>
      <c r="C73" s="244" t="s">
        <v>196</v>
      </c>
      <c r="E73" s="244" t="s">
        <v>885</v>
      </c>
      <c r="F73" s="245">
        <v>124952</v>
      </c>
      <c r="G73" s="39"/>
      <c r="H73" s="16"/>
      <c r="I73" s="16"/>
      <c r="J73" s="41"/>
    </row>
    <row r="74" spans="2:10" ht="15" customHeight="1" thickBot="1" x14ac:dyDescent="0.3">
      <c r="B74" s="40"/>
      <c r="C74" s="244" t="s">
        <v>42</v>
      </c>
      <c r="E74" s="244" t="s">
        <v>884</v>
      </c>
      <c r="F74" s="247">
        <v>5922.8</v>
      </c>
      <c r="G74" s="39"/>
      <c r="H74" s="16"/>
      <c r="I74" s="16"/>
      <c r="J74" s="41"/>
    </row>
    <row r="75" spans="2:10" ht="15" customHeight="1" x14ac:dyDescent="0.25">
      <c r="B75" s="40"/>
      <c r="C75" s="244"/>
      <c r="D75" s="244"/>
      <c r="F75" s="245"/>
      <c r="G75" s="39"/>
      <c r="H75" s="16"/>
      <c r="I75" s="16"/>
      <c r="J75" s="41"/>
    </row>
    <row r="76" spans="2:10" ht="15" customHeight="1" x14ac:dyDescent="0.25">
      <c r="B76" s="40"/>
      <c r="C76" s="135"/>
      <c r="D76" s="135"/>
      <c r="F76" s="82"/>
      <c r="G76" s="39"/>
      <c r="H76" s="16"/>
      <c r="I76" s="16"/>
      <c r="J76" s="41"/>
    </row>
    <row r="77" spans="2:10" ht="13.5" customHeight="1" x14ac:dyDescent="0.25">
      <c r="B77" s="40"/>
      <c r="C77" s="135"/>
      <c r="D77" s="135"/>
      <c r="F77" s="82"/>
      <c r="G77" s="17"/>
      <c r="H77" s="9"/>
      <c r="I77" s="22">
        <f>SUM(F11:F77)</f>
        <v>10680484.030000001</v>
      </c>
      <c r="J77" s="41"/>
    </row>
    <row r="78" spans="2:10" ht="13.5" customHeight="1" x14ac:dyDescent="0.25">
      <c r="B78" s="40"/>
      <c r="C78" s="127"/>
      <c r="D78" s="127"/>
      <c r="E78" s="80"/>
      <c r="F78" s="114"/>
      <c r="G78" s="17"/>
      <c r="H78" s="9"/>
      <c r="I78" s="16"/>
      <c r="J78" s="41"/>
    </row>
    <row r="79" spans="2:10" ht="13.5" customHeight="1" x14ac:dyDescent="0.25">
      <c r="B79" s="40"/>
      <c r="C79" s="21" t="s">
        <v>39</v>
      </c>
      <c r="D79" s="67"/>
      <c r="E79" s="30"/>
      <c r="F79" s="115"/>
      <c r="G79" s="46"/>
      <c r="H79" s="9"/>
      <c r="I79" s="76"/>
      <c r="J79" s="41"/>
    </row>
    <row r="80" spans="2:10" ht="13.5" customHeight="1" x14ac:dyDescent="0.25">
      <c r="B80" s="40"/>
      <c r="C80" s="104" t="s">
        <v>892</v>
      </c>
      <c r="D80" s="73"/>
      <c r="E80" s="30"/>
      <c r="F80" s="137">
        <v>200000</v>
      </c>
      <c r="G80" s="46"/>
      <c r="H80" s="9"/>
      <c r="I80" s="76"/>
      <c r="J80" s="41"/>
    </row>
    <row r="81" spans="2:12" ht="13.5" customHeight="1" thickBot="1" x14ac:dyDescent="0.3">
      <c r="B81" s="40"/>
      <c r="C81" s="104"/>
      <c r="D81" s="73"/>
      <c r="E81" s="30"/>
      <c r="F81" s="110">
        <v>0</v>
      </c>
      <c r="G81" s="46"/>
      <c r="H81" s="9"/>
      <c r="I81" s="76"/>
      <c r="J81" s="41"/>
    </row>
    <row r="82" spans="2:12" ht="18" customHeight="1" x14ac:dyDescent="0.25">
      <c r="B82" s="40"/>
      <c r="C82" s="67"/>
      <c r="D82" s="30"/>
      <c r="E82" s="30"/>
      <c r="F82" s="128"/>
      <c r="G82" s="46"/>
      <c r="H82" s="9"/>
      <c r="I82" s="76"/>
      <c r="J82" s="41"/>
    </row>
    <row r="83" spans="2:12" ht="13.5" customHeight="1" thickBot="1" x14ac:dyDescent="0.3">
      <c r="B83" s="40"/>
      <c r="C83" s="78"/>
      <c r="D83" s="67"/>
      <c r="E83" s="30"/>
      <c r="F83" s="115"/>
      <c r="G83" s="46"/>
      <c r="H83" s="9"/>
      <c r="I83" s="76"/>
      <c r="J83" s="41"/>
      <c r="L83" s="101" t="s">
        <v>8</v>
      </c>
    </row>
    <row r="84" spans="2:12" ht="13.5" customHeight="1" thickBot="1" x14ac:dyDescent="0.3">
      <c r="B84" s="40"/>
      <c r="C84" s="70" t="s">
        <v>39</v>
      </c>
      <c r="D84" s="67"/>
      <c r="E84" s="30"/>
      <c r="F84" s="114"/>
      <c r="G84" s="39"/>
      <c r="H84" s="16"/>
      <c r="I84" s="22">
        <f>SUM(F80:F82)</f>
        <v>200000</v>
      </c>
      <c r="J84" s="41"/>
    </row>
    <row r="85" spans="2:12" ht="13.5" customHeight="1" x14ac:dyDescent="0.25">
      <c r="B85" s="40"/>
      <c r="C85" s="78"/>
      <c r="D85" s="67"/>
      <c r="E85" s="30"/>
      <c r="F85" s="114"/>
      <c r="G85" s="39"/>
      <c r="H85" s="16"/>
      <c r="I85" s="106"/>
      <c r="J85" s="41"/>
    </row>
    <row r="86" spans="2:12" ht="13.5" customHeight="1" x14ac:dyDescent="0.25">
      <c r="B86" s="40"/>
      <c r="C86" s="6"/>
      <c r="D86" s="7"/>
      <c r="E86" s="6"/>
      <c r="F86" s="116"/>
      <c r="G86" s="18"/>
      <c r="H86" s="16"/>
      <c r="I86" s="18"/>
      <c r="J86" s="41"/>
      <c r="K86" s="19"/>
      <c r="L86" s="20"/>
    </row>
    <row r="87" spans="2:12" ht="14.1" customHeight="1" x14ac:dyDescent="0.25">
      <c r="B87" s="40"/>
      <c r="C87" s="21" t="s">
        <v>38</v>
      </c>
      <c r="D87" s="7"/>
      <c r="E87" s="12"/>
      <c r="F87" s="116"/>
      <c r="G87" s="48"/>
      <c r="H87" s="8" t="s">
        <v>19</v>
      </c>
      <c r="I87" s="22">
        <f>+I77+I84</f>
        <v>10880484.030000001</v>
      </c>
      <c r="J87" s="41"/>
      <c r="K87" s="19" t="s">
        <v>8</v>
      </c>
      <c r="L87" s="37" t="s">
        <v>8</v>
      </c>
    </row>
    <row r="88" spans="2:12" ht="13.5" customHeight="1" x14ac:dyDescent="0.25">
      <c r="B88" s="40"/>
      <c r="C88" s="47"/>
      <c r="D88" s="47"/>
      <c r="E88" s="47"/>
      <c r="F88" s="116"/>
      <c r="G88" s="16"/>
      <c r="H88" s="47"/>
      <c r="I88" s="47"/>
      <c r="J88" s="41"/>
    </row>
    <row r="89" spans="2:12" x14ac:dyDescent="0.25">
      <c r="B89" s="40"/>
      <c r="C89" s="23" t="s">
        <v>21</v>
      </c>
      <c r="D89" s="47"/>
      <c r="E89" s="49"/>
      <c r="F89" s="116"/>
      <c r="G89" s="48"/>
      <c r="H89" s="8" t="s">
        <v>19</v>
      </c>
      <c r="I89" s="24">
        <f>+I87+I8</f>
        <v>33509021.290000003</v>
      </c>
      <c r="J89" s="41"/>
      <c r="K89" s="20"/>
    </row>
    <row r="90" spans="2:12" ht="16.5" thickBot="1" x14ac:dyDescent="0.3">
      <c r="B90" s="61"/>
      <c r="C90" s="62"/>
      <c r="D90" s="62"/>
      <c r="E90" s="63"/>
      <c r="F90" s="117"/>
      <c r="G90" s="64"/>
      <c r="H90" s="65"/>
      <c r="I90" s="62"/>
      <c r="J90" s="45"/>
      <c r="K90" s="20"/>
    </row>
    <row r="91" spans="2:12" x14ac:dyDescent="0.25">
      <c r="B91" s="40"/>
      <c r="C91" s="60" t="s">
        <v>22</v>
      </c>
      <c r="D91" s="47"/>
      <c r="E91" s="49"/>
      <c r="F91" s="116"/>
      <c r="G91" s="48"/>
      <c r="H91" s="8"/>
      <c r="I91" s="47"/>
      <c r="J91" s="41"/>
      <c r="K91" s="20"/>
    </row>
    <row r="92" spans="2:12" x14ac:dyDescent="0.25">
      <c r="B92" s="40"/>
      <c r="C92" s="244" t="s">
        <v>140</v>
      </c>
      <c r="D92" s="244" t="s">
        <v>825</v>
      </c>
      <c r="E92" s="245"/>
      <c r="F92" s="245">
        <v>643500</v>
      </c>
      <c r="G92" s="48"/>
      <c r="H92" s="8"/>
      <c r="I92" s="47"/>
      <c r="J92" s="41"/>
      <c r="K92" s="20"/>
    </row>
    <row r="93" spans="2:12" x14ac:dyDescent="0.25">
      <c r="B93" s="40"/>
      <c r="C93" s="244" t="s">
        <v>154</v>
      </c>
      <c r="D93" s="244" t="s">
        <v>827</v>
      </c>
      <c r="E93" s="245"/>
      <c r="F93" s="245">
        <v>1279886</v>
      </c>
      <c r="G93" s="48"/>
      <c r="H93" s="8"/>
      <c r="I93" s="47"/>
      <c r="J93" s="41"/>
      <c r="K93" s="20"/>
    </row>
    <row r="94" spans="2:12" x14ac:dyDescent="0.25">
      <c r="B94" s="40"/>
      <c r="C94" s="244" t="s">
        <v>112</v>
      </c>
      <c r="D94" s="244" t="s">
        <v>829</v>
      </c>
      <c r="E94" s="245"/>
      <c r="F94" s="245">
        <v>125000</v>
      </c>
      <c r="G94" s="48"/>
      <c r="H94" s="8"/>
      <c r="I94" s="47"/>
      <c r="J94" s="41"/>
      <c r="K94" s="20"/>
    </row>
    <row r="95" spans="2:12" x14ac:dyDescent="0.25">
      <c r="B95" s="40"/>
      <c r="C95" s="244" t="s">
        <v>158</v>
      </c>
      <c r="D95" s="244" t="s">
        <v>831</v>
      </c>
      <c r="E95" s="245"/>
      <c r="F95" s="245">
        <v>247029.84</v>
      </c>
      <c r="G95" s="48"/>
      <c r="H95" s="8"/>
      <c r="I95" s="47"/>
      <c r="J95" s="41"/>
      <c r="K95" s="20"/>
    </row>
    <row r="96" spans="2:12" x14ac:dyDescent="0.25">
      <c r="B96" s="40"/>
      <c r="C96" s="244" t="s">
        <v>833</v>
      </c>
      <c r="D96" s="244" t="s">
        <v>834</v>
      </c>
      <c r="E96" s="245"/>
      <c r="F96" s="245">
        <v>966570</v>
      </c>
      <c r="G96" s="48"/>
      <c r="H96" s="8"/>
      <c r="I96" s="47"/>
      <c r="J96" s="41"/>
      <c r="K96" s="20"/>
    </row>
    <row r="97" spans="2:11" x14ac:dyDescent="0.25">
      <c r="B97" s="40"/>
      <c r="C97" s="244" t="s">
        <v>112</v>
      </c>
      <c r="D97" s="244" t="s">
        <v>860</v>
      </c>
      <c r="E97" s="245"/>
      <c r="F97" s="245">
        <v>300000</v>
      </c>
      <c r="G97" s="48"/>
      <c r="H97" s="8"/>
      <c r="I97" s="47"/>
      <c r="J97" s="41"/>
      <c r="K97" s="20"/>
    </row>
    <row r="98" spans="2:11" x14ac:dyDescent="0.25">
      <c r="B98" s="40"/>
      <c r="C98" s="244" t="s">
        <v>149</v>
      </c>
      <c r="D98" s="244" t="s">
        <v>862</v>
      </c>
      <c r="E98" s="245"/>
      <c r="F98" s="245">
        <v>1206000</v>
      </c>
      <c r="G98" s="48"/>
      <c r="H98" s="8"/>
      <c r="I98" s="47"/>
      <c r="J98" s="41"/>
      <c r="K98" s="20"/>
    </row>
    <row r="99" spans="2:11" x14ac:dyDescent="0.25">
      <c r="B99" s="40"/>
      <c r="C99" s="244" t="s">
        <v>158</v>
      </c>
      <c r="D99" s="244" t="s">
        <v>864</v>
      </c>
      <c r="E99" s="245"/>
      <c r="F99" s="245">
        <v>595317.78</v>
      </c>
      <c r="G99" s="48"/>
      <c r="H99" s="8"/>
      <c r="I99" s="47"/>
      <c r="J99" s="41"/>
      <c r="K99" s="20"/>
    </row>
    <row r="100" spans="2:11" x14ac:dyDescent="0.25">
      <c r="B100" s="40"/>
      <c r="C100" s="244" t="s">
        <v>191</v>
      </c>
      <c r="D100" s="244" t="s">
        <v>866</v>
      </c>
      <c r="E100" s="245"/>
      <c r="F100" s="245">
        <v>663300</v>
      </c>
      <c r="G100" s="48"/>
      <c r="H100" s="8"/>
      <c r="I100" s="47"/>
      <c r="J100" s="41"/>
      <c r="K100" s="20"/>
    </row>
    <row r="101" spans="2:11" x14ac:dyDescent="0.25">
      <c r="B101" s="40"/>
      <c r="C101" s="244" t="s">
        <v>156</v>
      </c>
      <c r="D101" s="244" t="s">
        <v>868</v>
      </c>
      <c r="E101" s="245"/>
      <c r="F101" s="245">
        <v>120000</v>
      </c>
      <c r="G101" s="48"/>
      <c r="H101" s="8"/>
      <c r="I101" s="47"/>
      <c r="J101" s="41"/>
      <c r="K101" s="20"/>
    </row>
    <row r="102" spans="2:11" x14ac:dyDescent="0.25">
      <c r="B102" s="40"/>
      <c r="C102" s="244" t="s">
        <v>180</v>
      </c>
      <c r="D102" s="244" t="s">
        <v>870</v>
      </c>
      <c r="E102" s="245"/>
      <c r="F102" s="245">
        <v>135000</v>
      </c>
      <c r="G102" s="48"/>
      <c r="H102" s="8"/>
      <c r="I102" s="47"/>
      <c r="J102" s="41"/>
      <c r="K102" s="20"/>
    </row>
    <row r="103" spans="2:11" x14ac:dyDescent="0.25">
      <c r="B103" s="40"/>
      <c r="C103" s="244" t="s">
        <v>654</v>
      </c>
      <c r="D103" s="244" t="s">
        <v>872</v>
      </c>
      <c r="E103" s="245"/>
      <c r="F103" s="245">
        <v>38305.5</v>
      </c>
      <c r="G103" s="48"/>
      <c r="H103" s="8"/>
      <c r="I103" s="47"/>
      <c r="J103" s="41"/>
      <c r="K103" s="20"/>
    </row>
    <row r="104" spans="2:11" x14ac:dyDescent="0.25">
      <c r="B104" s="40"/>
      <c r="C104" s="244" t="s">
        <v>154</v>
      </c>
      <c r="D104" s="244" t="s">
        <v>874</v>
      </c>
      <c r="E104" s="245"/>
      <c r="F104" s="245">
        <v>1279886</v>
      </c>
      <c r="G104" s="48"/>
      <c r="H104" s="8"/>
      <c r="I104" s="47"/>
      <c r="J104" s="41"/>
      <c r="K104" s="20"/>
    </row>
    <row r="105" spans="2:11" x14ac:dyDescent="0.25">
      <c r="B105" s="40"/>
      <c r="C105" s="244" t="s">
        <v>340</v>
      </c>
      <c r="D105" s="244" t="s">
        <v>876</v>
      </c>
      <c r="E105" s="245"/>
      <c r="F105" s="245">
        <v>80000</v>
      </c>
      <c r="G105" s="48"/>
      <c r="H105" s="8"/>
      <c r="I105" s="47"/>
      <c r="J105" s="41"/>
      <c r="K105" s="20"/>
    </row>
    <row r="106" spans="2:11" x14ac:dyDescent="0.25">
      <c r="B106" s="40"/>
      <c r="C106" s="244" t="s">
        <v>140</v>
      </c>
      <c r="D106" s="244" t="s">
        <v>878</v>
      </c>
      <c r="E106" s="245"/>
      <c r="F106" s="245">
        <v>643500</v>
      </c>
      <c r="G106" s="48"/>
      <c r="H106" s="8"/>
      <c r="I106" s="47"/>
      <c r="J106" s="41"/>
      <c r="K106" s="20"/>
    </row>
    <row r="107" spans="2:11" x14ac:dyDescent="0.25">
      <c r="B107" s="40"/>
      <c r="C107" s="244" t="s">
        <v>165</v>
      </c>
      <c r="D107" s="244" t="s">
        <v>166</v>
      </c>
      <c r="E107" s="245"/>
      <c r="F107" s="245">
        <v>13278</v>
      </c>
      <c r="G107" s="48"/>
      <c r="H107" s="8"/>
      <c r="I107" s="47"/>
      <c r="J107" s="41"/>
      <c r="K107" s="20"/>
    </row>
    <row r="108" spans="2:11" x14ac:dyDescent="0.25">
      <c r="B108" s="40"/>
      <c r="C108" s="244" t="s">
        <v>165</v>
      </c>
      <c r="D108" s="244" t="s">
        <v>166</v>
      </c>
      <c r="E108" s="245"/>
      <c r="F108" s="245">
        <v>15558</v>
      </c>
      <c r="G108" s="48"/>
      <c r="H108" s="8"/>
      <c r="I108" s="47"/>
      <c r="J108" s="41"/>
      <c r="K108" s="20"/>
    </row>
    <row r="109" spans="2:11" x14ac:dyDescent="0.25">
      <c r="B109" s="40"/>
      <c r="C109" s="244" t="s">
        <v>165</v>
      </c>
      <c r="D109" s="244" t="s">
        <v>168</v>
      </c>
      <c r="E109" s="245"/>
      <c r="F109" s="245">
        <v>26760</v>
      </c>
      <c r="G109" s="48"/>
      <c r="H109" s="8"/>
      <c r="I109" s="47"/>
      <c r="J109" s="41"/>
      <c r="K109" s="20"/>
    </row>
    <row r="110" spans="2:11" x14ac:dyDescent="0.25">
      <c r="B110" s="40"/>
      <c r="C110" s="244" t="s">
        <v>165</v>
      </c>
      <c r="D110" s="244" t="s">
        <v>168</v>
      </c>
      <c r="E110" s="245"/>
      <c r="F110" s="245">
        <v>8583</v>
      </c>
      <c r="G110" s="48"/>
      <c r="H110" s="8"/>
      <c r="I110" s="47"/>
      <c r="J110" s="41"/>
      <c r="K110" s="20"/>
    </row>
    <row r="111" spans="2:11" x14ac:dyDescent="0.25">
      <c r="B111" s="40"/>
      <c r="C111" s="244" t="s">
        <v>149</v>
      </c>
      <c r="D111" s="244" t="s">
        <v>836</v>
      </c>
      <c r="E111" s="245"/>
      <c r="F111" s="245">
        <v>184527.44</v>
      </c>
      <c r="G111" s="48"/>
      <c r="H111" s="8"/>
      <c r="I111" s="47"/>
      <c r="J111" s="41"/>
      <c r="K111" s="20"/>
    </row>
    <row r="112" spans="2:11" x14ac:dyDescent="0.25">
      <c r="B112" s="40"/>
      <c r="C112" s="244" t="s">
        <v>180</v>
      </c>
      <c r="D112" s="244" t="s">
        <v>842</v>
      </c>
      <c r="E112" s="245"/>
      <c r="F112" s="245">
        <v>80000</v>
      </c>
      <c r="G112" s="48"/>
      <c r="H112" s="8"/>
      <c r="I112" s="47"/>
      <c r="J112" s="41"/>
      <c r="K112" s="20"/>
    </row>
    <row r="113" spans="2:14" x14ac:dyDescent="0.25">
      <c r="B113" s="40"/>
      <c r="C113" s="244" t="s">
        <v>180</v>
      </c>
      <c r="D113" s="244" t="s">
        <v>844</v>
      </c>
      <c r="E113" s="245"/>
      <c r="F113" s="245">
        <v>35000</v>
      </c>
      <c r="G113" s="48"/>
      <c r="H113" s="8"/>
      <c r="I113" s="47"/>
      <c r="J113" s="41"/>
      <c r="K113" s="20"/>
    </row>
    <row r="114" spans="2:14" ht="16.5" thickBot="1" x14ac:dyDescent="0.3">
      <c r="B114" s="40"/>
      <c r="C114" s="244"/>
      <c r="D114" s="244" t="s">
        <v>893</v>
      </c>
      <c r="E114" s="245"/>
      <c r="F114" s="247">
        <v>2413.5</v>
      </c>
      <c r="G114" s="48"/>
      <c r="H114" s="8"/>
      <c r="I114" s="47"/>
      <c r="J114" s="41"/>
      <c r="K114" s="20"/>
    </row>
    <row r="115" spans="2:14" x14ac:dyDescent="0.25">
      <c r="B115" s="40"/>
      <c r="C115" s="244"/>
      <c r="D115" s="244"/>
      <c r="F115" s="76"/>
      <c r="G115" s="48"/>
      <c r="H115" s="8"/>
      <c r="I115" s="47"/>
      <c r="J115" s="41"/>
      <c r="K115" s="20"/>
    </row>
    <row r="116" spans="2:14" ht="16.5" thickBot="1" x14ac:dyDescent="0.3">
      <c r="B116" s="40"/>
      <c r="C116" s="102"/>
      <c r="D116" s="102"/>
      <c r="E116" s="30"/>
      <c r="F116" s="126"/>
      <c r="G116" s="48"/>
      <c r="H116" s="8"/>
      <c r="I116" s="47"/>
      <c r="J116" s="41"/>
      <c r="K116" s="20"/>
    </row>
    <row r="117" spans="2:14" ht="17.25" customHeight="1" thickBot="1" x14ac:dyDescent="0.3">
      <c r="B117" s="40"/>
      <c r="C117" s="70" t="s">
        <v>26</v>
      </c>
      <c r="D117" s="30"/>
      <c r="E117" s="30"/>
      <c r="F117" s="112"/>
      <c r="G117" s="48"/>
      <c r="H117" s="8" t="s">
        <v>19</v>
      </c>
      <c r="I117" s="25">
        <f>SUM(F92:F115)</f>
        <v>8689415.0600000005</v>
      </c>
      <c r="J117" s="41"/>
      <c r="K117" s="36" t="s">
        <v>8</v>
      </c>
    </row>
    <row r="118" spans="2:14" ht="14.25" customHeight="1" thickBot="1" x14ac:dyDescent="0.3">
      <c r="B118" s="40"/>
      <c r="C118" s="30"/>
      <c r="D118" s="30"/>
      <c r="E118" s="30"/>
      <c r="F118" s="112"/>
      <c r="G118" s="50"/>
      <c r="H118" s="9"/>
      <c r="I118" s="18"/>
      <c r="J118" s="41"/>
      <c r="K118" s="36"/>
      <c r="L118" s="36"/>
      <c r="M118" s="36" t="s">
        <v>8</v>
      </c>
      <c r="N118" s="4" t="s">
        <v>8</v>
      </c>
    </row>
    <row r="119" spans="2:14" ht="20.25" customHeight="1" thickBot="1" x14ac:dyDescent="0.3">
      <c r="B119" s="40"/>
      <c r="C119" s="68" t="s">
        <v>770</v>
      </c>
      <c r="D119" s="30"/>
      <c r="E119" s="30"/>
      <c r="F119" s="112"/>
      <c r="G119" s="48"/>
      <c r="H119" s="8" t="s">
        <v>19</v>
      </c>
      <c r="I119" s="26">
        <f>+I89-I117</f>
        <v>24819606.230000004</v>
      </c>
      <c r="J119" s="41"/>
      <c r="K119" s="36"/>
      <c r="M119" s="36"/>
    </row>
    <row r="120" spans="2:14" ht="13.5" customHeight="1" x14ac:dyDescent="0.25">
      <c r="B120" s="40"/>
      <c r="C120" s="31"/>
      <c r="D120" s="30"/>
      <c r="E120" s="30"/>
      <c r="F120" s="112"/>
      <c r="G120" s="48"/>
      <c r="H120" s="8"/>
      <c r="I120" s="30"/>
      <c r="J120" s="41"/>
      <c r="K120" s="36"/>
      <c r="L120" s="71" t="s">
        <v>8</v>
      </c>
    </row>
    <row r="121" spans="2:14" ht="16.5" thickBot="1" x14ac:dyDescent="0.3">
      <c r="B121" s="40"/>
      <c r="C121" s="28"/>
      <c r="D121" s="9"/>
      <c r="E121" s="9"/>
      <c r="F121" s="112"/>
      <c r="G121" s="31"/>
      <c r="H121" s="9"/>
      <c r="I121" s="9"/>
      <c r="J121" s="41"/>
      <c r="K121" s="36" t="s">
        <v>8</v>
      </c>
      <c r="L121" s="36" t="s">
        <v>8</v>
      </c>
    </row>
    <row r="122" spans="2:14" ht="16.5" thickBot="1" x14ac:dyDescent="0.3">
      <c r="B122" s="40"/>
      <c r="C122" s="68" t="s">
        <v>23</v>
      </c>
      <c r="D122" s="9"/>
      <c r="E122" s="30"/>
      <c r="F122" s="112"/>
      <c r="G122" s="29" t="s">
        <v>8</v>
      </c>
      <c r="H122" s="31"/>
      <c r="I122" s="26">
        <f>SUM(F123:F125)</f>
        <v>6453950.6699999999</v>
      </c>
      <c r="J122" s="41"/>
    </row>
    <row r="123" spans="2:14" ht="15.75" customHeight="1" x14ac:dyDescent="0.25">
      <c r="B123" s="40"/>
      <c r="C123" s="108" t="s">
        <v>23</v>
      </c>
      <c r="D123" s="109"/>
      <c r="E123" s="109" t="s">
        <v>8</v>
      </c>
      <c r="F123" s="105">
        <f>+'2. COBROS'!F84</f>
        <v>8211916.5300000003</v>
      </c>
      <c r="G123" s="30"/>
      <c r="H123" s="31"/>
      <c r="I123" s="31"/>
      <c r="J123" s="41"/>
    </row>
    <row r="124" spans="2:14" ht="12" customHeight="1" x14ac:dyDescent="0.25">
      <c r="B124" s="40"/>
      <c r="C124" s="108" t="s">
        <v>28</v>
      </c>
      <c r="D124" s="109"/>
      <c r="E124" s="109" t="s">
        <v>8</v>
      </c>
      <c r="F124" s="105">
        <f>+'2. COBROS'!F113</f>
        <v>-811130.71</v>
      </c>
      <c r="G124" s="29" t="s">
        <v>8</v>
      </c>
      <c r="H124" s="9"/>
      <c r="I124" s="17"/>
      <c r="J124" s="41"/>
      <c r="L124" s="27" t="s">
        <v>8</v>
      </c>
    </row>
    <row r="125" spans="2:14" ht="15.95" customHeight="1" thickBot="1" x14ac:dyDescent="0.3">
      <c r="B125" s="40"/>
      <c r="C125" s="108" t="s">
        <v>42</v>
      </c>
      <c r="D125" s="109"/>
      <c r="E125" s="107"/>
      <c r="F125" s="110">
        <f>+'2. COBROS'!F116</f>
        <v>-946835.15</v>
      </c>
      <c r="G125" s="29"/>
      <c r="H125" s="8" t="s">
        <v>8</v>
      </c>
      <c r="I125" s="15" t="s">
        <v>8</v>
      </c>
      <c r="J125" s="41"/>
      <c r="L125" s="27" t="s">
        <v>8</v>
      </c>
    </row>
    <row r="126" spans="2:14" ht="15.95" customHeight="1" thickBot="1" x14ac:dyDescent="0.3">
      <c r="B126" s="40"/>
      <c r="C126" s="6"/>
      <c r="D126" s="9"/>
      <c r="E126" s="6"/>
      <c r="F126" s="66"/>
      <c r="G126" s="29"/>
      <c r="H126" s="8"/>
      <c r="I126" s="15"/>
      <c r="J126" s="41"/>
      <c r="L126" s="27"/>
    </row>
    <row r="127" spans="2:14" ht="15.95" customHeight="1" thickBot="1" x14ac:dyDescent="0.3">
      <c r="B127" s="40"/>
      <c r="C127" s="68" t="s">
        <v>29</v>
      </c>
      <c r="D127" s="9"/>
      <c r="E127" s="6"/>
      <c r="F127" s="66"/>
      <c r="G127" s="29"/>
      <c r="H127" s="8"/>
      <c r="I127" s="26">
        <f>+'1.RESUMEN DE SALDOS'!B6</f>
        <v>1000</v>
      </c>
      <c r="J127" s="41"/>
      <c r="L127" s="27"/>
    </row>
    <row r="128" spans="2:14" ht="15.95" customHeight="1" x14ac:dyDescent="0.25">
      <c r="B128" s="40"/>
      <c r="C128" s="246"/>
      <c r="D128" s="9"/>
      <c r="E128" s="6"/>
      <c r="F128" s="66"/>
      <c r="G128" s="29"/>
      <c r="H128" s="8"/>
      <c r="I128" s="15"/>
      <c r="J128" s="41"/>
      <c r="L128" s="27"/>
    </row>
    <row r="129" spans="2:12" ht="15.95" customHeight="1" x14ac:dyDescent="0.25">
      <c r="B129" s="40"/>
      <c r="C129" s="246"/>
      <c r="D129" s="9"/>
      <c r="E129" s="6"/>
      <c r="F129" s="66"/>
      <c r="G129" s="29"/>
      <c r="H129" s="8"/>
      <c r="I129" s="15"/>
      <c r="J129" s="41"/>
      <c r="L129" s="27"/>
    </row>
    <row r="130" spans="2:12" ht="15.95" customHeight="1" x14ac:dyDescent="0.25">
      <c r="B130" s="40"/>
      <c r="C130" s="246"/>
      <c r="D130" s="30"/>
      <c r="E130" s="6"/>
      <c r="F130" s="66"/>
      <c r="G130" s="29"/>
      <c r="H130" s="8"/>
      <c r="I130" s="15"/>
      <c r="J130" s="41"/>
      <c r="L130" s="27"/>
    </row>
    <row r="131" spans="2:12" ht="15.95" hidden="1" customHeight="1" x14ac:dyDescent="0.25">
      <c r="B131" s="40"/>
      <c r="C131" s="132" t="s">
        <v>45</v>
      </c>
      <c r="D131" s="30"/>
      <c r="E131" s="6"/>
      <c r="F131" s="72">
        <v>-1</v>
      </c>
      <c r="G131" s="29"/>
      <c r="H131" s="8"/>
      <c r="I131" s="15"/>
      <c r="J131" s="41"/>
      <c r="L131" s="27"/>
    </row>
    <row r="132" spans="2:12" ht="15.95" hidden="1" customHeight="1" x14ac:dyDescent="0.25">
      <c r="B132" s="40"/>
      <c r="C132" s="95"/>
      <c r="D132" s="129"/>
      <c r="E132" s="107"/>
      <c r="F132" s="79"/>
      <c r="G132" s="29"/>
      <c r="H132" s="8"/>
      <c r="I132" s="15"/>
      <c r="J132" s="41"/>
      <c r="L132" s="27"/>
    </row>
    <row r="133" spans="2:12" ht="15.95" hidden="1" customHeight="1" thickBot="1" x14ac:dyDescent="0.3">
      <c r="B133" s="40"/>
      <c r="C133" s="95"/>
      <c r="D133" s="129"/>
      <c r="E133" s="107"/>
      <c r="F133" s="118"/>
      <c r="G133" s="29"/>
      <c r="H133" s="8"/>
      <c r="I133" s="15"/>
      <c r="J133" s="41"/>
      <c r="L133" s="27"/>
    </row>
    <row r="134" spans="2:12" ht="15.95" customHeight="1" x14ac:dyDescent="0.25">
      <c r="B134" s="40"/>
      <c r="C134" s="95"/>
      <c r="D134" s="30"/>
      <c r="E134" s="6"/>
      <c r="F134" s="79"/>
      <c r="G134" s="29"/>
      <c r="H134" s="8"/>
      <c r="I134" s="15" t="s">
        <v>8</v>
      </c>
      <c r="J134" s="41"/>
      <c r="L134" s="27"/>
    </row>
    <row r="135" spans="2:12" ht="15" customHeight="1" thickBot="1" x14ac:dyDescent="0.35">
      <c r="B135" s="51"/>
      <c r="C135" s="95"/>
      <c r="D135" s="83"/>
      <c r="E135" s="32"/>
      <c r="F135" s="79" t="s">
        <v>8</v>
      </c>
      <c r="G135" s="34"/>
      <c r="H135" s="35"/>
      <c r="I135" s="35"/>
      <c r="J135" s="52"/>
    </row>
    <row r="136" spans="2:12" ht="15" customHeight="1" x14ac:dyDescent="0.25">
      <c r="B136" s="51"/>
      <c r="C136" s="95"/>
      <c r="D136" s="83"/>
      <c r="E136" s="33" t="s">
        <v>24</v>
      </c>
      <c r="F136" s="119"/>
      <c r="G136" s="34"/>
      <c r="H136" s="35"/>
      <c r="I136" s="35"/>
      <c r="J136" s="52"/>
    </row>
    <row r="137" spans="2:12" ht="9.9499999999999993" customHeight="1" thickBot="1" x14ac:dyDescent="0.3">
      <c r="B137" s="53"/>
      <c r="C137" s="54"/>
      <c r="D137" s="55"/>
      <c r="E137" s="56" t="s">
        <v>25</v>
      </c>
      <c r="F137" s="120"/>
      <c r="G137" s="57"/>
      <c r="H137" s="58"/>
      <c r="I137" s="58"/>
      <c r="J137" s="59"/>
    </row>
    <row r="138" spans="2:12" x14ac:dyDescent="0.25">
      <c r="G138" s="19"/>
      <c r="H138" s="19"/>
      <c r="I138" s="19"/>
    </row>
    <row r="139" spans="2:12" x14ac:dyDescent="0.25">
      <c r="G139" s="19"/>
      <c r="H139" s="19"/>
      <c r="I139" s="19"/>
    </row>
    <row r="140" spans="2:12" x14ac:dyDescent="0.25">
      <c r="G140" s="19"/>
      <c r="H140" s="19"/>
      <c r="I140" s="19"/>
    </row>
    <row r="141" spans="2:12" x14ac:dyDescent="0.25">
      <c r="G141" s="19"/>
      <c r="H141" s="19"/>
      <c r="I141" s="19"/>
    </row>
    <row r="142" spans="2:12" x14ac:dyDescent="0.25">
      <c r="G142" s="19"/>
      <c r="H142" s="19"/>
      <c r="I142" s="19"/>
    </row>
    <row r="143" spans="2:12" x14ac:dyDescent="0.25">
      <c r="G143" s="19"/>
      <c r="H143" s="19"/>
      <c r="I143" s="19"/>
    </row>
    <row r="144" spans="2:12" x14ac:dyDescent="0.25">
      <c r="G144" s="19"/>
      <c r="H144" s="19"/>
      <c r="I144" s="19"/>
    </row>
    <row r="145" spans="7:9" x14ac:dyDescent="0.25">
      <c r="G145" s="19"/>
      <c r="H145" s="19"/>
      <c r="I145" s="19"/>
    </row>
    <row r="146" spans="7:9" x14ac:dyDescent="0.25">
      <c r="G146" s="19"/>
      <c r="H146" s="19"/>
      <c r="I146" s="19"/>
    </row>
    <row r="147" spans="7:9" x14ac:dyDescent="0.25">
      <c r="G147" s="19"/>
      <c r="H147" s="19"/>
      <c r="I147" s="19"/>
    </row>
    <row r="148" spans="7:9" x14ac:dyDescent="0.25">
      <c r="G148" s="19"/>
      <c r="H148" s="19"/>
      <c r="I148" s="19"/>
    </row>
    <row r="149" spans="7:9" x14ac:dyDescent="0.25">
      <c r="G149" s="19"/>
      <c r="H149" s="19"/>
      <c r="I149" s="19"/>
    </row>
    <row r="150" spans="7:9" x14ac:dyDescent="0.25">
      <c r="G150" s="19"/>
      <c r="H150" s="19"/>
      <c r="I150" s="19"/>
    </row>
    <row r="176" spans="5:5" x14ac:dyDescent="0.25">
      <c r="E176" s="36">
        <v>732648.88</v>
      </c>
    </row>
    <row r="177" spans="5:5" x14ac:dyDescent="0.25">
      <c r="E177" s="36">
        <v>78829.740000000005</v>
      </c>
    </row>
    <row r="179" spans="5:5" x14ac:dyDescent="0.25">
      <c r="E179" s="36">
        <f>+E176-E177</f>
        <v>653819.14</v>
      </c>
    </row>
  </sheetData>
  <mergeCells count="1">
    <mergeCell ref="B2:J2"/>
  </mergeCells>
  <pageMargins left="0.93" right="0.11811023622047245" top="0.59055118110236227" bottom="0.62" header="0.35433070866141736" footer="0.43307086614173229"/>
  <pageSetup scale="55" fitToHeight="4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0"/>
  <sheetViews>
    <sheetView zoomScaleNormal="100" workbookViewId="0">
      <pane xSplit="2" ySplit="1" topLeftCell="F80" activePane="bottomRight" state="frozenSplit"/>
      <selection pane="topRight" activeCell="E1" sqref="E1"/>
      <selection pane="bottomLeft" activeCell="A2" sqref="A2"/>
      <selection pane="bottomRight" activeCell="F49" sqref="F49"/>
    </sheetView>
  </sheetViews>
  <sheetFormatPr baseColWidth="10" defaultColWidth="11.42578125" defaultRowHeight="15" x14ac:dyDescent="0.25"/>
  <cols>
    <col min="1" max="1" width="4.140625" style="173" customWidth="1"/>
    <col min="2" max="2" width="14.42578125" style="175" customWidth="1"/>
    <col min="3" max="3" width="13" style="222" customWidth="1"/>
    <col min="4" max="4" width="14" style="175" customWidth="1"/>
    <col min="5" max="5" width="31.85546875" style="175" customWidth="1"/>
    <col min="6" max="6" width="53.85546875" style="175" customWidth="1"/>
    <col min="7" max="7" width="17.7109375" style="175" customWidth="1"/>
    <col min="8" max="8" width="19" style="175" customWidth="1"/>
    <col min="9" max="9" width="12.85546875" style="175" customWidth="1"/>
    <col min="10" max="10" width="11.7109375" style="173" bestFit="1" customWidth="1"/>
    <col min="11" max="11" width="14.140625" style="173" customWidth="1"/>
    <col min="12" max="16384" width="11.42578125" style="173"/>
  </cols>
  <sheetData>
    <row r="1" spans="2:11" ht="15.75" thickBot="1" x14ac:dyDescent="0.3">
      <c r="B1" s="183" t="s">
        <v>30</v>
      </c>
      <c r="C1" s="184" t="s">
        <v>31</v>
      </c>
      <c r="D1" s="184" t="s">
        <v>32</v>
      </c>
      <c r="E1" s="184" t="s">
        <v>33</v>
      </c>
      <c r="F1" s="184" t="s">
        <v>34</v>
      </c>
      <c r="G1" s="184" t="s">
        <v>35</v>
      </c>
      <c r="H1" s="184" t="s">
        <v>36</v>
      </c>
      <c r="I1" s="185" t="s">
        <v>37</v>
      </c>
    </row>
    <row r="2" spans="2:11" x14ac:dyDescent="0.25">
      <c r="B2" s="186" t="s">
        <v>72</v>
      </c>
      <c r="C2" s="187"/>
      <c r="D2" s="188"/>
      <c r="E2" s="188"/>
      <c r="F2" s="188"/>
      <c r="G2" s="189"/>
      <c r="H2" s="189"/>
      <c r="I2" s="190" t="s">
        <v>8</v>
      </c>
    </row>
    <row r="3" spans="2:11" x14ac:dyDescent="0.25">
      <c r="B3" s="191" t="s">
        <v>73</v>
      </c>
      <c r="C3" s="192"/>
      <c r="D3" s="193"/>
      <c r="E3" s="193"/>
      <c r="F3" s="193"/>
      <c r="G3" s="194"/>
      <c r="H3" s="194"/>
      <c r="I3" s="195" t="s">
        <v>8</v>
      </c>
    </row>
    <row r="4" spans="2:11" x14ac:dyDescent="0.25">
      <c r="B4" s="191" t="s">
        <v>74</v>
      </c>
      <c r="C4" s="192"/>
      <c r="D4" s="193"/>
      <c r="E4" s="193"/>
      <c r="F4" s="196" t="s">
        <v>75</v>
      </c>
      <c r="G4" s="194"/>
      <c r="H4" s="194"/>
      <c r="I4" s="197">
        <v>22362965.68</v>
      </c>
      <c r="J4" s="182" t="s">
        <v>8</v>
      </c>
      <c r="K4" s="198" t="s">
        <v>8</v>
      </c>
    </row>
    <row r="5" spans="2:11" x14ac:dyDescent="0.25">
      <c r="B5" s="250" t="s">
        <v>84</v>
      </c>
      <c r="C5" s="257">
        <v>43469</v>
      </c>
      <c r="D5" s="67"/>
      <c r="E5" s="67" t="s">
        <v>224</v>
      </c>
      <c r="F5" s="67" t="s">
        <v>773</v>
      </c>
      <c r="G5" s="76">
        <v>5288</v>
      </c>
      <c r="H5" s="76"/>
      <c r="I5" s="178">
        <f>+I4+G5-H5</f>
        <v>22368253.68</v>
      </c>
    </row>
    <row r="6" spans="2:11" x14ac:dyDescent="0.25">
      <c r="B6" s="250" t="s">
        <v>89</v>
      </c>
      <c r="C6" s="257">
        <v>43469</v>
      </c>
      <c r="D6" s="67"/>
      <c r="E6" s="67"/>
      <c r="F6" s="67" t="s">
        <v>774</v>
      </c>
      <c r="G6" s="76">
        <v>151013</v>
      </c>
      <c r="H6" s="76"/>
      <c r="I6" s="178">
        <f t="shared" ref="I6:I69" si="0">+I5+G6-H6</f>
        <v>22519266.68</v>
      </c>
    </row>
    <row r="7" spans="2:11" x14ac:dyDescent="0.25">
      <c r="B7" s="250" t="s">
        <v>84</v>
      </c>
      <c r="C7" s="257">
        <v>43469</v>
      </c>
      <c r="D7" s="67"/>
      <c r="E7" s="67" t="s">
        <v>85</v>
      </c>
      <c r="F7" s="67" t="s">
        <v>775</v>
      </c>
      <c r="G7" s="76">
        <v>81000</v>
      </c>
      <c r="H7" s="76"/>
      <c r="I7" s="178">
        <f t="shared" si="0"/>
        <v>22600266.68</v>
      </c>
    </row>
    <row r="8" spans="2:11" x14ac:dyDescent="0.25">
      <c r="B8" s="250" t="s">
        <v>84</v>
      </c>
      <c r="C8" s="257">
        <v>43469</v>
      </c>
      <c r="D8" s="67"/>
      <c r="E8" s="67" t="s">
        <v>106</v>
      </c>
      <c r="F8" s="67" t="s">
        <v>776</v>
      </c>
      <c r="G8" s="76">
        <v>7898</v>
      </c>
      <c r="H8" s="76"/>
      <c r="I8" s="178">
        <f t="shared" si="0"/>
        <v>22608164.68</v>
      </c>
    </row>
    <row r="9" spans="2:11" x14ac:dyDescent="0.25">
      <c r="B9" s="250" t="s">
        <v>84</v>
      </c>
      <c r="C9" s="257">
        <v>43469</v>
      </c>
      <c r="D9" s="67"/>
      <c r="E9" s="67" t="s">
        <v>87</v>
      </c>
      <c r="F9" s="67" t="s">
        <v>777</v>
      </c>
      <c r="G9" s="76">
        <v>142802</v>
      </c>
      <c r="H9" s="76"/>
      <c r="I9" s="178">
        <f t="shared" si="0"/>
        <v>22750966.68</v>
      </c>
    </row>
    <row r="10" spans="2:11" x14ac:dyDescent="0.25">
      <c r="B10" s="250" t="s">
        <v>84</v>
      </c>
      <c r="C10" s="257">
        <v>43469</v>
      </c>
      <c r="D10" s="67"/>
      <c r="E10" s="67" t="s">
        <v>42</v>
      </c>
      <c r="F10" s="67" t="s">
        <v>778</v>
      </c>
      <c r="G10" s="76">
        <v>7898</v>
      </c>
      <c r="H10" s="76"/>
      <c r="I10" s="178">
        <f t="shared" si="0"/>
        <v>22758864.68</v>
      </c>
    </row>
    <row r="11" spans="2:11" x14ac:dyDescent="0.25">
      <c r="B11" s="250" t="s">
        <v>84</v>
      </c>
      <c r="C11" s="257">
        <v>43469</v>
      </c>
      <c r="D11" s="67"/>
      <c r="E11" s="67" t="s">
        <v>246</v>
      </c>
      <c r="F11" s="67" t="s">
        <v>779</v>
      </c>
      <c r="G11" s="76">
        <v>145479</v>
      </c>
      <c r="H11" s="76"/>
      <c r="I11" s="178">
        <f t="shared" si="0"/>
        <v>22904343.68</v>
      </c>
    </row>
    <row r="12" spans="2:11" x14ac:dyDescent="0.25">
      <c r="B12" s="250" t="s">
        <v>84</v>
      </c>
      <c r="C12" s="257">
        <v>43469</v>
      </c>
      <c r="D12" s="67"/>
      <c r="E12" s="67" t="s">
        <v>246</v>
      </c>
      <c r="F12" s="67" t="s">
        <v>780</v>
      </c>
      <c r="G12" s="76">
        <v>6854</v>
      </c>
      <c r="H12" s="76"/>
      <c r="I12" s="178">
        <f t="shared" si="0"/>
        <v>22911197.68</v>
      </c>
    </row>
    <row r="13" spans="2:11" x14ac:dyDescent="0.25">
      <c r="B13" s="250" t="s">
        <v>84</v>
      </c>
      <c r="C13" s="257">
        <v>43469</v>
      </c>
      <c r="D13" s="67"/>
      <c r="E13" s="67" t="s">
        <v>96</v>
      </c>
      <c r="F13" s="67" t="s">
        <v>781</v>
      </c>
      <c r="G13" s="76">
        <v>129718</v>
      </c>
      <c r="H13" s="76"/>
      <c r="I13" s="178">
        <f t="shared" si="0"/>
        <v>23040915.68</v>
      </c>
    </row>
    <row r="14" spans="2:11" x14ac:dyDescent="0.25">
      <c r="B14" s="250" t="s">
        <v>84</v>
      </c>
      <c r="C14" s="257">
        <v>43469</v>
      </c>
      <c r="D14" s="67"/>
      <c r="E14" s="67" t="s">
        <v>92</v>
      </c>
      <c r="F14" s="67" t="s">
        <v>782</v>
      </c>
      <c r="G14" s="76">
        <v>80415</v>
      </c>
      <c r="H14" s="76"/>
      <c r="I14" s="178">
        <f t="shared" si="0"/>
        <v>23121330.68</v>
      </c>
    </row>
    <row r="15" spans="2:11" x14ac:dyDescent="0.25">
      <c r="B15" s="250" t="s">
        <v>84</v>
      </c>
      <c r="C15" s="257">
        <v>43469</v>
      </c>
      <c r="D15" s="67"/>
      <c r="E15" s="67" t="s">
        <v>108</v>
      </c>
      <c r="F15" s="67" t="s">
        <v>783</v>
      </c>
      <c r="G15" s="76">
        <v>142802</v>
      </c>
      <c r="H15" s="76"/>
      <c r="I15" s="178">
        <f t="shared" si="0"/>
        <v>23264132.68</v>
      </c>
    </row>
    <row r="16" spans="2:11" x14ac:dyDescent="0.25">
      <c r="B16" s="250" t="s">
        <v>84</v>
      </c>
      <c r="C16" s="257">
        <v>43500</v>
      </c>
      <c r="D16" s="67"/>
      <c r="E16" s="67" t="s">
        <v>93</v>
      </c>
      <c r="F16" s="67" t="s">
        <v>784</v>
      </c>
      <c r="G16" s="76">
        <v>72517</v>
      </c>
      <c r="H16" s="76"/>
      <c r="I16" s="178">
        <f t="shared" si="0"/>
        <v>23336649.68</v>
      </c>
    </row>
    <row r="17" spans="2:9" x14ac:dyDescent="0.25">
      <c r="B17" s="250" t="s">
        <v>84</v>
      </c>
      <c r="C17" s="257">
        <v>43500</v>
      </c>
      <c r="D17" s="67"/>
      <c r="E17" s="67" t="s">
        <v>94</v>
      </c>
      <c r="F17" s="67" t="s">
        <v>785</v>
      </c>
      <c r="G17" s="76">
        <v>72517</v>
      </c>
      <c r="H17" s="76"/>
      <c r="I17" s="178">
        <f t="shared" si="0"/>
        <v>23409166.68</v>
      </c>
    </row>
    <row r="18" spans="2:9" x14ac:dyDescent="0.25">
      <c r="B18" s="250" t="s">
        <v>84</v>
      </c>
      <c r="C18" s="257">
        <v>43500</v>
      </c>
      <c r="D18" s="67"/>
      <c r="E18" s="67" t="s">
        <v>97</v>
      </c>
      <c r="F18" s="67" t="s">
        <v>786</v>
      </c>
      <c r="G18" s="76">
        <v>75717</v>
      </c>
      <c r="H18" s="76"/>
      <c r="I18" s="178">
        <f t="shared" si="0"/>
        <v>23484883.68</v>
      </c>
    </row>
    <row r="19" spans="2:9" x14ac:dyDescent="0.25">
      <c r="B19" s="250" t="s">
        <v>84</v>
      </c>
      <c r="C19" s="257">
        <v>43528</v>
      </c>
      <c r="D19" s="67"/>
      <c r="E19" s="67" t="s">
        <v>115</v>
      </c>
      <c r="F19" s="67" t="s">
        <v>787</v>
      </c>
      <c r="G19" s="76">
        <v>124952</v>
      </c>
      <c r="H19" s="76"/>
      <c r="I19" s="178">
        <f t="shared" si="0"/>
        <v>23609835.68</v>
      </c>
    </row>
    <row r="20" spans="2:9" x14ac:dyDescent="0.25">
      <c r="B20" s="250" t="s">
        <v>84</v>
      </c>
      <c r="C20" s="257">
        <v>43528</v>
      </c>
      <c r="D20" s="67"/>
      <c r="E20" s="67" t="s">
        <v>162</v>
      </c>
      <c r="F20" s="67" t="s">
        <v>788</v>
      </c>
      <c r="G20" s="76">
        <v>4766</v>
      </c>
      <c r="H20" s="76"/>
      <c r="I20" s="178">
        <f t="shared" si="0"/>
        <v>23614601.68</v>
      </c>
    </row>
    <row r="21" spans="2:9" x14ac:dyDescent="0.25">
      <c r="B21" s="250" t="s">
        <v>84</v>
      </c>
      <c r="C21" s="257">
        <v>43528</v>
      </c>
      <c r="D21" s="67"/>
      <c r="E21" s="67" t="s">
        <v>95</v>
      </c>
      <c r="F21" s="67" t="s">
        <v>789</v>
      </c>
      <c r="G21" s="76">
        <v>149188</v>
      </c>
      <c r="H21" s="76"/>
      <c r="I21" s="178">
        <f t="shared" si="0"/>
        <v>23763789.68</v>
      </c>
    </row>
    <row r="22" spans="2:9" x14ac:dyDescent="0.25">
      <c r="B22" s="250" t="s">
        <v>89</v>
      </c>
      <c r="C22" s="257">
        <v>43528</v>
      </c>
      <c r="D22" s="67"/>
      <c r="E22" s="67"/>
      <c r="F22" s="67" t="s">
        <v>790</v>
      </c>
      <c r="G22" s="76">
        <v>510103</v>
      </c>
      <c r="H22" s="76"/>
      <c r="I22" s="178">
        <f t="shared" si="0"/>
        <v>24273892.68</v>
      </c>
    </row>
    <row r="23" spans="2:9" x14ac:dyDescent="0.25">
      <c r="B23" s="250" t="s">
        <v>89</v>
      </c>
      <c r="C23" s="257">
        <v>43528</v>
      </c>
      <c r="D23" s="67"/>
      <c r="E23" s="67"/>
      <c r="F23" s="67" t="s">
        <v>791</v>
      </c>
      <c r="G23" s="76">
        <v>153454</v>
      </c>
      <c r="H23" s="76"/>
      <c r="I23" s="178">
        <f t="shared" si="0"/>
        <v>24427346.68</v>
      </c>
    </row>
    <row r="24" spans="2:9" x14ac:dyDescent="0.25">
      <c r="B24" s="250" t="s">
        <v>84</v>
      </c>
      <c r="C24" s="257">
        <v>43528</v>
      </c>
      <c r="D24" s="67"/>
      <c r="E24" s="67" t="s">
        <v>42</v>
      </c>
      <c r="F24" s="67" t="s">
        <v>792</v>
      </c>
      <c r="G24" s="76">
        <v>6332</v>
      </c>
      <c r="H24" s="76"/>
      <c r="I24" s="178">
        <f t="shared" si="0"/>
        <v>24433678.68</v>
      </c>
    </row>
    <row r="25" spans="2:9" x14ac:dyDescent="0.25">
      <c r="B25" s="250" t="s">
        <v>84</v>
      </c>
      <c r="C25" s="257">
        <v>43559</v>
      </c>
      <c r="D25" s="67"/>
      <c r="E25" s="67" t="s">
        <v>105</v>
      </c>
      <c r="F25" s="67" t="s">
        <v>793</v>
      </c>
      <c r="G25" s="76">
        <v>6854</v>
      </c>
      <c r="H25" s="76"/>
      <c r="I25" s="178">
        <f t="shared" si="0"/>
        <v>24440532.68</v>
      </c>
    </row>
    <row r="26" spans="2:9" x14ac:dyDescent="0.25">
      <c r="B26" s="250" t="s">
        <v>89</v>
      </c>
      <c r="C26" s="257">
        <v>43559</v>
      </c>
      <c r="D26" s="67"/>
      <c r="E26" s="67"/>
      <c r="F26" s="67" t="s">
        <v>794</v>
      </c>
      <c r="G26" s="76">
        <v>249904</v>
      </c>
      <c r="H26" s="76"/>
      <c r="I26" s="178">
        <f t="shared" si="0"/>
        <v>24690436.68</v>
      </c>
    </row>
    <row r="27" spans="2:9" x14ac:dyDescent="0.25">
      <c r="B27" s="250" t="s">
        <v>84</v>
      </c>
      <c r="C27" s="257">
        <v>43589</v>
      </c>
      <c r="D27" s="67"/>
      <c r="E27" s="67" t="s">
        <v>123</v>
      </c>
      <c r="F27" s="67" t="s">
        <v>795</v>
      </c>
      <c r="G27" s="76">
        <v>72517</v>
      </c>
      <c r="H27" s="76"/>
      <c r="I27" s="178">
        <f t="shared" si="0"/>
        <v>24762953.68</v>
      </c>
    </row>
    <row r="28" spans="2:9" x14ac:dyDescent="0.25">
      <c r="B28" s="250" t="s">
        <v>84</v>
      </c>
      <c r="C28" s="257">
        <v>43589</v>
      </c>
      <c r="D28" s="67"/>
      <c r="E28" s="67" t="s">
        <v>103</v>
      </c>
      <c r="F28" s="67" t="s">
        <v>796</v>
      </c>
      <c r="G28" s="76">
        <v>5288</v>
      </c>
      <c r="H28" s="76"/>
      <c r="I28" s="178">
        <f t="shared" si="0"/>
        <v>24768241.68</v>
      </c>
    </row>
    <row r="29" spans="2:9" x14ac:dyDescent="0.25">
      <c r="B29" s="250" t="s">
        <v>84</v>
      </c>
      <c r="C29" s="257">
        <v>43589</v>
      </c>
      <c r="D29" s="67"/>
      <c r="E29" s="67" t="s">
        <v>42</v>
      </c>
      <c r="F29" s="67" t="s">
        <v>797</v>
      </c>
      <c r="G29" s="76">
        <v>126000</v>
      </c>
      <c r="H29" s="76"/>
      <c r="I29" s="178">
        <f t="shared" si="0"/>
        <v>24894241.68</v>
      </c>
    </row>
    <row r="30" spans="2:9" x14ac:dyDescent="0.25">
      <c r="B30" s="250" t="s">
        <v>84</v>
      </c>
      <c r="C30" s="257">
        <v>43589</v>
      </c>
      <c r="D30" s="67"/>
      <c r="E30" s="67" t="s">
        <v>300</v>
      </c>
      <c r="F30" s="67" t="s">
        <v>798</v>
      </c>
      <c r="G30" s="76">
        <v>87218</v>
      </c>
      <c r="H30" s="76"/>
      <c r="I30" s="178">
        <f t="shared" si="0"/>
        <v>24981459.68</v>
      </c>
    </row>
    <row r="31" spans="2:9" x14ac:dyDescent="0.25">
      <c r="B31" s="250" t="s">
        <v>84</v>
      </c>
      <c r="C31" s="257">
        <v>43589</v>
      </c>
      <c r="D31" s="67"/>
      <c r="E31" s="67" t="s">
        <v>98</v>
      </c>
      <c r="F31" s="67" t="s">
        <v>799</v>
      </c>
      <c r="G31" s="76">
        <v>4766</v>
      </c>
      <c r="H31" s="76"/>
      <c r="I31" s="178">
        <f t="shared" si="0"/>
        <v>24986225.68</v>
      </c>
    </row>
    <row r="32" spans="2:9" x14ac:dyDescent="0.25">
      <c r="B32" s="250" t="s">
        <v>84</v>
      </c>
      <c r="C32" s="257">
        <v>43589</v>
      </c>
      <c r="D32" s="67"/>
      <c r="E32" s="67" t="s">
        <v>161</v>
      </c>
      <c r="F32" s="67" t="s">
        <v>800</v>
      </c>
      <c r="G32" s="76">
        <v>9464</v>
      </c>
      <c r="H32" s="76"/>
      <c r="I32" s="178">
        <f t="shared" si="0"/>
        <v>24995689.68</v>
      </c>
    </row>
    <row r="33" spans="2:9" x14ac:dyDescent="0.25">
      <c r="B33" s="250" t="s">
        <v>84</v>
      </c>
      <c r="C33" s="257">
        <v>43620</v>
      </c>
      <c r="D33" s="67"/>
      <c r="E33" s="67" t="s">
        <v>116</v>
      </c>
      <c r="F33" s="67" t="s">
        <v>801</v>
      </c>
      <c r="G33" s="76">
        <v>2000</v>
      </c>
      <c r="H33" s="76"/>
      <c r="I33" s="178">
        <f t="shared" si="0"/>
        <v>24997689.68</v>
      </c>
    </row>
    <row r="34" spans="2:9" x14ac:dyDescent="0.25">
      <c r="B34" s="250" t="s">
        <v>84</v>
      </c>
      <c r="C34" s="257">
        <v>43620</v>
      </c>
      <c r="D34" s="67"/>
      <c r="E34" s="67" t="s">
        <v>88</v>
      </c>
      <c r="F34" s="67" t="s">
        <v>802</v>
      </c>
      <c r="G34" s="76">
        <v>148612</v>
      </c>
      <c r="H34" s="76"/>
      <c r="I34" s="178">
        <f t="shared" si="0"/>
        <v>25146301.68</v>
      </c>
    </row>
    <row r="35" spans="2:9" x14ac:dyDescent="0.25">
      <c r="B35" s="250" t="s">
        <v>84</v>
      </c>
      <c r="C35" s="257">
        <v>43650</v>
      </c>
      <c r="D35" s="67"/>
      <c r="E35" s="67" t="s">
        <v>130</v>
      </c>
      <c r="F35" s="67" t="s">
        <v>803</v>
      </c>
      <c r="G35" s="76">
        <v>419547</v>
      </c>
      <c r="H35" s="76"/>
      <c r="I35" s="178">
        <f t="shared" si="0"/>
        <v>25565848.68</v>
      </c>
    </row>
    <row r="36" spans="2:9" x14ac:dyDescent="0.25">
      <c r="B36" s="250" t="s">
        <v>89</v>
      </c>
      <c r="C36" s="257">
        <v>43681</v>
      </c>
      <c r="D36" s="67"/>
      <c r="E36" s="67"/>
      <c r="F36" s="67" t="s">
        <v>804</v>
      </c>
      <c r="G36" s="76">
        <v>82218</v>
      </c>
      <c r="H36" s="76"/>
      <c r="I36" s="178">
        <f t="shared" si="0"/>
        <v>25648066.68</v>
      </c>
    </row>
    <row r="37" spans="2:9" x14ac:dyDescent="0.25">
      <c r="B37" s="250" t="s">
        <v>84</v>
      </c>
      <c r="C37" s="257">
        <v>43681</v>
      </c>
      <c r="D37" s="67"/>
      <c r="E37" s="67" t="s">
        <v>117</v>
      </c>
      <c r="F37" s="67" t="s">
        <v>805</v>
      </c>
      <c r="G37" s="76">
        <v>157724</v>
      </c>
      <c r="H37" s="76"/>
      <c r="I37" s="178">
        <f t="shared" si="0"/>
        <v>25805790.68</v>
      </c>
    </row>
    <row r="38" spans="2:9" x14ac:dyDescent="0.25">
      <c r="B38" s="250" t="s">
        <v>89</v>
      </c>
      <c r="C38" s="257">
        <v>43681</v>
      </c>
      <c r="D38" s="67"/>
      <c r="E38" s="67"/>
      <c r="F38" s="67" t="s">
        <v>806</v>
      </c>
      <c r="G38" s="76">
        <v>75717</v>
      </c>
      <c r="H38" s="76"/>
      <c r="I38" s="178">
        <f t="shared" si="0"/>
        <v>25881507.68</v>
      </c>
    </row>
    <row r="39" spans="2:9" x14ac:dyDescent="0.25">
      <c r="B39" s="250" t="s">
        <v>84</v>
      </c>
      <c r="C39" s="257">
        <v>43681</v>
      </c>
      <c r="D39" s="67"/>
      <c r="E39" s="67" t="s">
        <v>91</v>
      </c>
      <c r="F39" s="67" t="s">
        <v>807</v>
      </c>
      <c r="G39" s="76">
        <v>22614</v>
      </c>
      <c r="H39" s="76"/>
      <c r="I39" s="178">
        <f t="shared" si="0"/>
        <v>25904121.68</v>
      </c>
    </row>
    <row r="40" spans="2:9" x14ac:dyDescent="0.25">
      <c r="B40" s="250" t="s">
        <v>110</v>
      </c>
      <c r="C40" s="257">
        <v>43712</v>
      </c>
      <c r="D40" s="67" t="s">
        <v>808</v>
      </c>
      <c r="E40" s="67" t="s">
        <v>165</v>
      </c>
      <c r="F40" s="67" t="s">
        <v>166</v>
      </c>
      <c r="G40" s="76"/>
      <c r="H40" s="76">
        <v>13278</v>
      </c>
      <c r="I40" s="178">
        <f t="shared" si="0"/>
        <v>25890843.68</v>
      </c>
    </row>
    <row r="41" spans="2:9" x14ac:dyDescent="0.25">
      <c r="B41" s="250" t="s">
        <v>110</v>
      </c>
      <c r="C41" s="257">
        <v>43712</v>
      </c>
      <c r="D41" s="67" t="s">
        <v>809</v>
      </c>
      <c r="E41" s="67" t="s">
        <v>165</v>
      </c>
      <c r="F41" s="67" t="s">
        <v>166</v>
      </c>
      <c r="G41" s="76"/>
      <c r="H41" s="76">
        <v>15558</v>
      </c>
      <c r="I41" s="178">
        <f t="shared" si="0"/>
        <v>25875285.68</v>
      </c>
    </row>
    <row r="42" spans="2:9" x14ac:dyDescent="0.25">
      <c r="B42" s="250" t="s">
        <v>110</v>
      </c>
      <c r="C42" s="257">
        <v>43712</v>
      </c>
      <c r="D42" s="67" t="s">
        <v>810</v>
      </c>
      <c r="E42" s="67" t="s">
        <v>165</v>
      </c>
      <c r="F42" s="67" t="s">
        <v>168</v>
      </c>
      <c r="G42" s="76"/>
      <c r="H42" s="76">
        <v>26760</v>
      </c>
      <c r="I42" s="178">
        <f t="shared" si="0"/>
        <v>25848525.68</v>
      </c>
    </row>
    <row r="43" spans="2:9" x14ac:dyDescent="0.25">
      <c r="B43" s="250" t="s">
        <v>110</v>
      </c>
      <c r="C43" s="257">
        <v>43712</v>
      </c>
      <c r="D43" s="67" t="s">
        <v>811</v>
      </c>
      <c r="E43" s="67" t="s">
        <v>165</v>
      </c>
      <c r="F43" s="67" t="s">
        <v>168</v>
      </c>
      <c r="G43" s="76"/>
      <c r="H43" s="76">
        <v>8583</v>
      </c>
      <c r="I43" s="178">
        <f t="shared" si="0"/>
        <v>25839942.68</v>
      </c>
    </row>
    <row r="44" spans="2:9" x14ac:dyDescent="0.25">
      <c r="B44" s="250" t="s">
        <v>84</v>
      </c>
      <c r="C44" s="257">
        <v>43712</v>
      </c>
      <c r="D44" s="67"/>
      <c r="E44" s="67" t="s">
        <v>127</v>
      </c>
      <c r="F44" s="67" t="s">
        <v>812</v>
      </c>
      <c r="G44" s="76">
        <v>139000</v>
      </c>
      <c r="H44" s="76"/>
      <c r="I44" s="178">
        <f t="shared" si="0"/>
        <v>25978942.68</v>
      </c>
    </row>
    <row r="45" spans="2:9" ht="15.75" thickBot="1" x14ac:dyDescent="0.3">
      <c r="B45" s="263" t="s">
        <v>84</v>
      </c>
      <c r="C45" s="264">
        <v>43712</v>
      </c>
      <c r="D45" s="265"/>
      <c r="E45" s="265" t="s">
        <v>127</v>
      </c>
      <c r="F45" s="265" t="s">
        <v>813</v>
      </c>
      <c r="G45" s="247">
        <v>125000</v>
      </c>
      <c r="H45" s="247"/>
      <c r="I45" s="358">
        <f t="shared" si="0"/>
        <v>26103942.68</v>
      </c>
    </row>
    <row r="46" spans="2:9" x14ac:dyDescent="0.25">
      <c r="B46" s="250" t="s">
        <v>84</v>
      </c>
      <c r="C46" s="257">
        <v>43712</v>
      </c>
      <c r="D46" s="67"/>
      <c r="E46" s="67" t="s">
        <v>42</v>
      </c>
      <c r="F46" s="67" t="s">
        <v>814</v>
      </c>
      <c r="G46" s="76">
        <v>84296</v>
      </c>
      <c r="H46" s="76"/>
      <c r="I46" s="178">
        <f t="shared" si="0"/>
        <v>26188238.68</v>
      </c>
    </row>
    <row r="47" spans="2:9" x14ac:dyDescent="0.25">
      <c r="B47" s="250" t="s">
        <v>84</v>
      </c>
      <c r="C47" s="257">
        <v>43742</v>
      </c>
      <c r="D47" s="67"/>
      <c r="E47" s="67" t="s">
        <v>129</v>
      </c>
      <c r="F47" s="67" t="s">
        <v>815</v>
      </c>
      <c r="G47" s="76">
        <v>76761</v>
      </c>
      <c r="H47" s="76"/>
      <c r="I47" s="178">
        <f t="shared" si="0"/>
        <v>26264999.68</v>
      </c>
    </row>
    <row r="48" spans="2:9" x14ac:dyDescent="0.25">
      <c r="B48" s="250" t="s">
        <v>84</v>
      </c>
      <c r="C48" s="257">
        <v>43742</v>
      </c>
      <c r="D48" s="67"/>
      <c r="E48" s="67" t="s">
        <v>132</v>
      </c>
      <c r="F48" s="67" t="s">
        <v>816</v>
      </c>
      <c r="G48" s="76">
        <v>135176</v>
      </c>
      <c r="H48" s="76"/>
      <c r="I48" s="178">
        <f t="shared" si="0"/>
        <v>26400175.68</v>
      </c>
    </row>
    <row r="49" spans="2:9" x14ac:dyDescent="0.25">
      <c r="B49" s="250" t="s">
        <v>84</v>
      </c>
      <c r="C49" s="257">
        <v>43742</v>
      </c>
      <c r="D49" s="67"/>
      <c r="E49" s="67" t="s">
        <v>249</v>
      </c>
      <c r="F49" s="67" t="s">
        <v>817</v>
      </c>
      <c r="G49" s="76">
        <v>124952</v>
      </c>
      <c r="H49" s="76"/>
      <c r="I49" s="178">
        <f t="shared" si="0"/>
        <v>26525127.68</v>
      </c>
    </row>
    <row r="50" spans="2:9" x14ac:dyDescent="0.25">
      <c r="B50" s="250" t="s">
        <v>84</v>
      </c>
      <c r="C50" s="257">
        <v>43742</v>
      </c>
      <c r="D50" s="67"/>
      <c r="E50" s="67" t="s">
        <v>125</v>
      </c>
      <c r="F50" s="67" t="s">
        <v>818</v>
      </c>
      <c r="G50" s="76">
        <v>79371</v>
      </c>
      <c r="H50" s="76"/>
      <c r="I50" s="178">
        <f t="shared" si="0"/>
        <v>26604498.68</v>
      </c>
    </row>
    <row r="51" spans="2:9" x14ac:dyDescent="0.25">
      <c r="B51" s="250" t="s">
        <v>89</v>
      </c>
      <c r="C51" s="257">
        <v>43742</v>
      </c>
      <c r="D51" s="67"/>
      <c r="E51" s="67"/>
      <c r="F51" s="67" t="s">
        <v>819</v>
      </c>
      <c r="G51" s="76">
        <v>690802</v>
      </c>
      <c r="H51" s="76"/>
      <c r="I51" s="178">
        <f t="shared" si="0"/>
        <v>27295300.68</v>
      </c>
    </row>
    <row r="52" spans="2:9" x14ac:dyDescent="0.25">
      <c r="B52" s="250" t="s">
        <v>84</v>
      </c>
      <c r="C52" s="257">
        <v>43742</v>
      </c>
      <c r="D52" s="67"/>
      <c r="E52" s="67" t="s">
        <v>119</v>
      </c>
      <c r="F52" s="67" t="s">
        <v>820</v>
      </c>
      <c r="G52" s="76">
        <v>130932</v>
      </c>
      <c r="H52" s="76"/>
      <c r="I52" s="178">
        <f t="shared" si="0"/>
        <v>27426232.68</v>
      </c>
    </row>
    <row r="53" spans="2:9" x14ac:dyDescent="0.25">
      <c r="B53" s="250" t="s">
        <v>84</v>
      </c>
      <c r="C53" s="257">
        <v>43742</v>
      </c>
      <c r="D53" s="67"/>
      <c r="E53" s="67" t="s">
        <v>42</v>
      </c>
      <c r="F53" s="67" t="s">
        <v>821</v>
      </c>
      <c r="G53" s="76">
        <v>3722</v>
      </c>
      <c r="H53" s="76"/>
      <c r="I53" s="178">
        <f t="shared" si="0"/>
        <v>27429954.68</v>
      </c>
    </row>
    <row r="54" spans="2:9" x14ac:dyDescent="0.25">
      <c r="B54" s="250" t="s">
        <v>84</v>
      </c>
      <c r="C54" s="257">
        <v>43742</v>
      </c>
      <c r="D54" s="67"/>
      <c r="E54" s="67" t="s">
        <v>128</v>
      </c>
      <c r="F54" s="67" t="s">
        <v>822</v>
      </c>
      <c r="G54" s="76">
        <v>133372</v>
      </c>
      <c r="H54" s="76"/>
      <c r="I54" s="178">
        <f t="shared" si="0"/>
        <v>27563326.68</v>
      </c>
    </row>
    <row r="55" spans="2:9" x14ac:dyDescent="0.25">
      <c r="B55" s="250" t="s">
        <v>84</v>
      </c>
      <c r="C55" s="257">
        <v>43742</v>
      </c>
      <c r="D55" s="67"/>
      <c r="E55" s="67" t="s">
        <v>128</v>
      </c>
      <c r="F55" s="67" t="s">
        <v>823</v>
      </c>
      <c r="G55" s="76">
        <v>146211</v>
      </c>
      <c r="H55" s="76"/>
      <c r="I55" s="178">
        <f t="shared" si="0"/>
        <v>27709537.68</v>
      </c>
    </row>
    <row r="56" spans="2:9" x14ac:dyDescent="0.25">
      <c r="B56" s="250" t="s">
        <v>126</v>
      </c>
      <c r="C56" s="257">
        <v>43803</v>
      </c>
      <c r="D56" s="67" t="s">
        <v>824</v>
      </c>
      <c r="E56" s="67" t="s">
        <v>140</v>
      </c>
      <c r="F56" s="67" t="s">
        <v>825</v>
      </c>
      <c r="G56" s="76"/>
      <c r="H56" s="76">
        <v>643500</v>
      </c>
      <c r="I56" s="178">
        <f t="shared" si="0"/>
        <v>27066037.68</v>
      </c>
    </row>
    <row r="57" spans="2:9" x14ac:dyDescent="0.25">
      <c r="B57" s="250" t="s">
        <v>126</v>
      </c>
      <c r="C57" s="257">
        <v>43803</v>
      </c>
      <c r="D57" s="67" t="s">
        <v>826</v>
      </c>
      <c r="E57" s="67" t="s">
        <v>154</v>
      </c>
      <c r="F57" s="67" t="s">
        <v>827</v>
      </c>
      <c r="G57" s="76"/>
      <c r="H57" s="76">
        <v>1279886</v>
      </c>
      <c r="I57" s="178">
        <f t="shared" si="0"/>
        <v>25786151.68</v>
      </c>
    </row>
    <row r="58" spans="2:9" x14ac:dyDescent="0.25">
      <c r="B58" s="250" t="s">
        <v>126</v>
      </c>
      <c r="C58" s="257">
        <v>43803</v>
      </c>
      <c r="D58" s="67" t="s">
        <v>828</v>
      </c>
      <c r="E58" s="67" t="s">
        <v>112</v>
      </c>
      <c r="F58" s="67" t="s">
        <v>829</v>
      </c>
      <c r="G58" s="76"/>
      <c r="H58" s="76">
        <v>125000</v>
      </c>
      <c r="I58" s="178">
        <f t="shared" si="0"/>
        <v>25661151.68</v>
      </c>
    </row>
    <row r="59" spans="2:9" x14ac:dyDescent="0.25">
      <c r="B59" s="250" t="s">
        <v>126</v>
      </c>
      <c r="C59" s="257">
        <v>43803</v>
      </c>
      <c r="D59" s="67" t="s">
        <v>830</v>
      </c>
      <c r="E59" s="67" t="s">
        <v>158</v>
      </c>
      <c r="F59" s="67" t="s">
        <v>831</v>
      </c>
      <c r="G59" s="76"/>
      <c r="H59" s="76">
        <v>247029.84</v>
      </c>
      <c r="I59" s="178">
        <f t="shared" si="0"/>
        <v>25414121.84</v>
      </c>
    </row>
    <row r="60" spans="2:9" x14ac:dyDescent="0.25">
      <c r="B60" s="250" t="s">
        <v>126</v>
      </c>
      <c r="C60" s="257">
        <v>43803</v>
      </c>
      <c r="D60" s="67" t="s">
        <v>832</v>
      </c>
      <c r="E60" s="67" t="s">
        <v>833</v>
      </c>
      <c r="F60" s="67" t="s">
        <v>834</v>
      </c>
      <c r="G60" s="76"/>
      <c r="H60" s="76">
        <v>966570</v>
      </c>
      <c r="I60" s="178">
        <f t="shared" si="0"/>
        <v>24447551.84</v>
      </c>
    </row>
    <row r="61" spans="2:9" x14ac:dyDescent="0.25">
      <c r="B61" s="250" t="s">
        <v>110</v>
      </c>
      <c r="C61" s="257">
        <v>43803</v>
      </c>
      <c r="D61" s="67" t="s">
        <v>835</v>
      </c>
      <c r="E61" s="67" t="s">
        <v>149</v>
      </c>
      <c r="F61" s="67" t="s">
        <v>836</v>
      </c>
      <c r="G61" s="76"/>
      <c r="H61" s="76">
        <v>184527.44</v>
      </c>
      <c r="I61" s="178">
        <f t="shared" si="0"/>
        <v>24263024.399999999</v>
      </c>
    </row>
    <row r="62" spans="2:9" x14ac:dyDescent="0.25">
      <c r="B62" s="250" t="s">
        <v>144</v>
      </c>
      <c r="C62" s="257">
        <v>43803</v>
      </c>
      <c r="D62" s="67"/>
      <c r="E62" s="67"/>
      <c r="F62" s="67" t="s">
        <v>837</v>
      </c>
      <c r="G62" s="76"/>
      <c r="H62" s="76">
        <v>303</v>
      </c>
      <c r="I62" s="178">
        <f t="shared" si="0"/>
        <v>24262721.399999999</v>
      </c>
    </row>
    <row r="63" spans="2:9" x14ac:dyDescent="0.25">
      <c r="B63" s="250" t="s">
        <v>84</v>
      </c>
      <c r="C63" s="257">
        <v>43803</v>
      </c>
      <c r="D63" s="67"/>
      <c r="E63" s="67" t="s">
        <v>114</v>
      </c>
      <c r="F63" s="67" t="s">
        <v>838</v>
      </c>
      <c r="G63" s="76">
        <v>224119</v>
      </c>
      <c r="H63" s="76"/>
      <c r="I63" s="178">
        <f t="shared" si="0"/>
        <v>24486840.399999999</v>
      </c>
    </row>
    <row r="64" spans="2:9" x14ac:dyDescent="0.25">
      <c r="B64" s="250" t="s">
        <v>89</v>
      </c>
      <c r="C64" s="257">
        <v>43803</v>
      </c>
      <c r="D64" s="67"/>
      <c r="E64" s="67"/>
      <c r="F64" s="67" t="s">
        <v>839</v>
      </c>
      <c r="G64" s="76">
        <v>4118245</v>
      </c>
      <c r="H64" s="76"/>
      <c r="I64" s="178">
        <f t="shared" si="0"/>
        <v>28605085.399999999</v>
      </c>
    </row>
    <row r="65" spans="2:9" x14ac:dyDescent="0.25">
      <c r="B65" s="250" t="s">
        <v>110</v>
      </c>
      <c r="C65" s="257" t="s">
        <v>840</v>
      </c>
      <c r="D65" s="67" t="s">
        <v>841</v>
      </c>
      <c r="E65" s="67" t="s">
        <v>180</v>
      </c>
      <c r="F65" s="67" t="s">
        <v>842</v>
      </c>
      <c r="G65" s="76"/>
      <c r="H65" s="76">
        <v>80000</v>
      </c>
      <c r="I65" s="178">
        <f t="shared" si="0"/>
        <v>28525085.399999999</v>
      </c>
    </row>
    <row r="66" spans="2:9" x14ac:dyDescent="0.25">
      <c r="B66" s="250" t="s">
        <v>110</v>
      </c>
      <c r="C66" s="257" t="s">
        <v>840</v>
      </c>
      <c r="D66" s="67" t="s">
        <v>843</v>
      </c>
      <c r="E66" s="67" t="s">
        <v>180</v>
      </c>
      <c r="F66" s="67" t="s">
        <v>844</v>
      </c>
      <c r="G66" s="76"/>
      <c r="H66" s="76">
        <v>35000</v>
      </c>
      <c r="I66" s="178">
        <f t="shared" si="0"/>
        <v>28490085.399999999</v>
      </c>
    </row>
    <row r="67" spans="2:9" x14ac:dyDescent="0.25">
      <c r="B67" s="250" t="s">
        <v>84</v>
      </c>
      <c r="C67" s="257" t="s">
        <v>840</v>
      </c>
      <c r="D67" s="67"/>
      <c r="E67" s="67" t="s">
        <v>135</v>
      </c>
      <c r="F67" s="67" t="s">
        <v>845</v>
      </c>
      <c r="G67" s="76">
        <v>72517</v>
      </c>
      <c r="H67" s="76"/>
      <c r="I67" s="178">
        <f t="shared" si="0"/>
        <v>28562602.399999999</v>
      </c>
    </row>
    <row r="68" spans="2:9" x14ac:dyDescent="0.25">
      <c r="B68" s="250" t="s">
        <v>84</v>
      </c>
      <c r="C68" s="257" t="s">
        <v>846</v>
      </c>
      <c r="D68" s="67"/>
      <c r="E68" s="67" t="s">
        <v>42</v>
      </c>
      <c r="F68" s="67" t="s">
        <v>847</v>
      </c>
      <c r="G68" s="76">
        <v>3200</v>
      </c>
      <c r="H68" s="76"/>
      <c r="I68" s="178">
        <f t="shared" si="0"/>
        <v>28565802.399999999</v>
      </c>
    </row>
    <row r="69" spans="2:9" x14ac:dyDescent="0.25">
      <c r="B69" s="250" t="s">
        <v>84</v>
      </c>
      <c r="C69" s="257" t="s">
        <v>848</v>
      </c>
      <c r="D69" s="67"/>
      <c r="E69" s="67" t="s">
        <v>202</v>
      </c>
      <c r="F69" s="67" t="s">
        <v>849</v>
      </c>
      <c r="G69" s="76">
        <v>7376</v>
      </c>
      <c r="H69" s="76"/>
      <c r="I69" s="178">
        <f t="shared" si="0"/>
        <v>28573178.399999999</v>
      </c>
    </row>
    <row r="70" spans="2:9" x14ac:dyDescent="0.25">
      <c r="B70" s="250" t="s">
        <v>84</v>
      </c>
      <c r="C70" s="257" t="s">
        <v>848</v>
      </c>
      <c r="D70" s="67"/>
      <c r="E70" s="67" t="s">
        <v>160</v>
      </c>
      <c r="F70" s="67" t="s">
        <v>850</v>
      </c>
      <c r="G70" s="76">
        <v>150000</v>
      </c>
      <c r="H70" s="76"/>
      <c r="I70" s="178">
        <f t="shared" ref="I70:I92" si="1">+I69+G70-H70</f>
        <v>28723178.399999999</v>
      </c>
    </row>
    <row r="71" spans="2:9" x14ac:dyDescent="0.25">
      <c r="B71" s="250" t="s">
        <v>84</v>
      </c>
      <c r="C71" s="257" t="s">
        <v>851</v>
      </c>
      <c r="D71" s="67"/>
      <c r="E71" s="67" t="s">
        <v>219</v>
      </c>
      <c r="F71" s="67" t="s">
        <v>852</v>
      </c>
      <c r="G71" s="76">
        <v>3200</v>
      </c>
      <c r="H71" s="76"/>
      <c r="I71" s="178">
        <f t="shared" si="1"/>
        <v>28726378.399999999</v>
      </c>
    </row>
    <row r="72" spans="2:9" x14ac:dyDescent="0.25">
      <c r="B72" s="250" t="s">
        <v>84</v>
      </c>
      <c r="C72" s="257" t="s">
        <v>851</v>
      </c>
      <c r="D72" s="67"/>
      <c r="E72" s="67" t="s">
        <v>219</v>
      </c>
      <c r="F72" s="67" t="s">
        <v>853</v>
      </c>
      <c r="G72" s="76">
        <v>3200</v>
      </c>
      <c r="H72" s="76"/>
      <c r="I72" s="178">
        <f t="shared" si="1"/>
        <v>28729578.399999999</v>
      </c>
    </row>
    <row r="73" spans="2:9" x14ac:dyDescent="0.25">
      <c r="B73" s="250" t="s">
        <v>89</v>
      </c>
      <c r="C73" s="257" t="s">
        <v>851</v>
      </c>
      <c r="D73" s="67"/>
      <c r="E73" s="67"/>
      <c r="F73" s="67" t="s">
        <v>854</v>
      </c>
      <c r="G73" s="76">
        <v>100000</v>
      </c>
      <c r="H73" s="76"/>
      <c r="I73" s="178">
        <f t="shared" si="1"/>
        <v>28829578.399999999</v>
      </c>
    </row>
    <row r="74" spans="2:9" x14ac:dyDescent="0.25">
      <c r="B74" s="250" t="s">
        <v>84</v>
      </c>
      <c r="C74" s="257" t="s">
        <v>855</v>
      </c>
      <c r="D74" s="67"/>
      <c r="E74" s="67" t="s">
        <v>42</v>
      </c>
      <c r="F74" s="67" t="s">
        <v>856</v>
      </c>
      <c r="G74" s="76">
        <v>6030</v>
      </c>
      <c r="H74" s="76"/>
      <c r="I74" s="178">
        <f t="shared" si="1"/>
        <v>28835608.399999999</v>
      </c>
    </row>
    <row r="75" spans="2:9" x14ac:dyDescent="0.25">
      <c r="B75" s="250" t="s">
        <v>84</v>
      </c>
      <c r="C75" s="257" t="s">
        <v>855</v>
      </c>
      <c r="D75" s="67"/>
      <c r="E75" s="67" t="s">
        <v>90</v>
      </c>
      <c r="F75" s="67" t="s">
        <v>857</v>
      </c>
      <c r="G75" s="76">
        <v>124952</v>
      </c>
      <c r="H75" s="76"/>
      <c r="I75" s="178">
        <f t="shared" si="1"/>
        <v>28960560.399999999</v>
      </c>
    </row>
    <row r="76" spans="2:9" x14ac:dyDescent="0.25">
      <c r="B76" s="250" t="s">
        <v>126</v>
      </c>
      <c r="C76" s="257" t="s">
        <v>858</v>
      </c>
      <c r="D76" s="67" t="s">
        <v>859</v>
      </c>
      <c r="E76" s="67" t="s">
        <v>112</v>
      </c>
      <c r="F76" s="67" t="s">
        <v>860</v>
      </c>
      <c r="G76" s="76"/>
      <c r="H76" s="76">
        <v>300000</v>
      </c>
      <c r="I76" s="178">
        <f t="shared" si="1"/>
        <v>28660560.399999999</v>
      </c>
    </row>
    <row r="77" spans="2:9" x14ac:dyDescent="0.25">
      <c r="B77" s="250" t="s">
        <v>126</v>
      </c>
      <c r="C77" s="257" t="s">
        <v>858</v>
      </c>
      <c r="D77" s="67" t="s">
        <v>861</v>
      </c>
      <c r="E77" s="67" t="s">
        <v>149</v>
      </c>
      <c r="F77" s="67" t="s">
        <v>862</v>
      </c>
      <c r="G77" s="76"/>
      <c r="H77" s="76">
        <v>1206000</v>
      </c>
      <c r="I77" s="178">
        <f t="shared" si="1"/>
        <v>27454560.399999999</v>
      </c>
    </row>
    <row r="78" spans="2:9" x14ac:dyDescent="0.25">
      <c r="B78" s="250" t="s">
        <v>126</v>
      </c>
      <c r="C78" s="257" t="s">
        <v>858</v>
      </c>
      <c r="D78" s="67" t="s">
        <v>863</v>
      </c>
      <c r="E78" s="67" t="s">
        <v>158</v>
      </c>
      <c r="F78" s="67" t="s">
        <v>864</v>
      </c>
      <c r="G78" s="76"/>
      <c r="H78" s="76">
        <v>595317.78</v>
      </c>
      <c r="I78" s="178">
        <f t="shared" si="1"/>
        <v>26859242.619999997</v>
      </c>
    </row>
    <row r="79" spans="2:9" x14ac:dyDescent="0.25">
      <c r="B79" s="250" t="s">
        <v>126</v>
      </c>
      <c r="C79" s="257" t="s">
        <v>858</v>
      </c>
      <c r="D79" s="67" t="s">
        <v>865</v>
      </c>
      <c r="E79" s="67" t="s">
        <v>191</v>
      </c>
      <c r="F79" s="67" t="s">
        <v>866</v>
      </c>
      <c r="G79" s="76"/>
      <c r="H79" s="76">
        <v>663300</v>
      </c>
      <c r="I79" s="178">
        <f t="shared" si="1"/>
        <v>26195942.619999997</v>
      </c>
    </row>
    <row r="80" spans="2:9" x14ac:dyDescent="0.25">
      <c r="B80" s="250" t="s">
        <v>126</v>
      </c>
      <c r="C80" s="257" t="s">
        <v>858</v>
      </c>
      <c r="D80" s="67" t="s">
        <v>867</v>
      </c>
      <c r="E80" s="67" t="s">
        <v>156</v>
      </c>
      <c r="F80" s="67" t="s">
        <v>868</v>
      </c>
      <c r="G80" s="76"/>
      <c r="H80" s="76">
        <v>120000</v>
      </c>
      <c r="I80" s="178">
        <f t="shared" si="1"/>
        <v>26075942.619999997</v>
      </c>
    </row>
    <row r="81" spans="2:9" x14ac:dyDescent="0.25">
      <c r="B81" s="250" t="s">
        <v>126</v>
      </c>
      <c r="C81" s="257" t="s">
        <v>858</v>
      </c>
      <c r="D81" s="67" t="s">
        <v>869</v>
      </c>
      <c r="E81" s="67" t="s">
        <v>180</v>
      </c>
      <c r="F81" s="67" t="s">
        <v>870</v>
      </c>
      <c r="G81" s="76"/>
      <c r="H81" s="76">
        <v>135000</v>
      </c>
      <c r="I81" s="178">
        <f t="shared" si="1"/>
        <v>25940942.619999997</v>
      </c>
    </row>
    <row r="82" spans="2:9" x14ac:dyDescent="0.25">
      <c r="B82" s="250" t="s">
        <v>126</v>
      </c>
      <c r="C82" s="257" t="s">
        <v>858</v>
      </c>
      <c r="D82" s="67" t="s">
        <v>871</v>
      </c>
      <c r="E82" s="67" t="s">
        <v>654</v>
      </c>
      <c r="F82" s="67" t="s">
        <v>872</v>
      </c>
      <c r="G82" s="76"/>
      <c r="H82" s="76">
        <v>38305.5</v>
      </c>
      <c r="I82" s="178">
        <f t="shared" si="1"/>
        <v>25902637.119999997</v>
      </c>
    </row>
    <row r="83" spans="2:9" x14ac:dyDescent="0.25">
      <c r="B83" s="250" t="s">
        <v>126</v>
      </c>
      <c r="C83" s="257" t="s">
        <v>858</v>
      </c>
      <c r="D83" s="67" t="s">
        <v>873</v>
      </c>
      <c r="E83" s="67" t="s">
        <v>154</v>
      </c>
      <c r="F83" s="67" t="s">
        <v>874</v>
      </c>
      <c r="G83" s="76"/>
      <c r="H83" s="76">
        <v>1279886</v>
      </c>
      <c r="I83" s="178">
        <f t="shared" si="1"/>
        <v>24622751.119999997</v>
      </c>
    </row>
    <row r="84" spans="2:9" x14ac:dyDescent="0.25">
      <c r="B84" s="250" t="s">
        <v>126</v>
      </c>
      <c r="C84" s="257" t="s">
        <v>858</v>
      </c>
      <c r="D84" s="67" t="s">
        <v>875</v>
      </c>
      <c r="E84" s="67" t="s">
        <v>340</v>
      </c>
      <c r="F84" s="67" t="s">
        <v>876</v>
      </c>
      <c r="G84" s="76"/>
      <c r="H84" s="76">
        <v>80000</v>
      </c>
      <c r="I84" s="178">
        <f t="shared" si="1"/>
        <v>24542751.119999997</v>
      </c>
    </row>
    <row r="85" spans="2:9" x14ac:dyDescent="0.25">
      <c r="B85" s="250" t="s">
        <v>126</v>
      </c>
      <c r="C85" s="257" t="s">
        <v>858</v>
      </c>
      <c r="D85" s="67" t="s">
        <v>877</v>
      </c>
      <c r="E85" s="67" t="s">
        <v>140</v>
      </c>
      <c r="F85" s="67" t="s">
        <v>878</v>
      </c>
      <c r="G85" s="76"/>
      <c r="H85" s="76">
        <v>643500</v>
      </c>
      <c r="I85" s="178">
        <f t="shared" si="1"/>
        <v>23899251.119999997</v>
      </c>
    </row>
    <row r="86" spans="2:9" x14ac:dyDescent="0.25">
      <c r="B86" s="250" t="s">
        <v>144</v>
      </c>
      <c r="C86" s="257" t="s">
        <v>858</v>
      </c>
      <c r="D86" s="67"/>
      <c r="E86" s="67"/>
      <c r="F86" s="67" t="s">
        <v>145</v>
      </c>
      <c r="G86" s="76"/>
      <c r="H86" s="76">
        <v>301.5</v>
      </c>
      <c r="I86" s="178">
        <f t="shared" si="1"/>
        <v>23898949.619999997</v>
      </c>
    </row>
    <row r="87" spans="2:9" x14ac:dyDescent="0.25">
      <c r="B87" s="250" t="s">
        <v>144</v>
      </c>
      <c r="C87" s="257" t="s">
        <v>858</v>
      </c>
      <c r="D87" s="67"/>
      <c r="E87" s="67"/>
      <c r="F87" s="67" t="s">
        <v>185</v>
      </c>
      <c r="G87" s="76"/>
      <c r="H87" s="76">
        <v>1809</v>
      </c>
      <c r="I87" s="178">
        <f t="shared" si="1"/>
        <v>23897140.619999997</v>
      </c>
    </row>
    <row r="88" spans="2:9" x14ac:dyDescent="0.25">
      <c r="B88" s="250" t="s">
        <v>89</v>
      </c>
      <c r="C88" s="257" t="s">
        <v>858</v>
      </c>
      <c r="D88" s="67"/>
      <c r="E88" s="67"/>
      <c r="F88" s="67" t="s">
        <v>879</v>
      </c>
      <c r="G88" s="76">
        <v>150000</v>
      </c>
      <c r="H88" s="76"/>
      <c r="I88" s="178">
        <f t="shared" si="1"/>
        <v>24047140.619999997</v>
      </c>
    </row>
    <row r="89" spans="2:9" ht="15.75" thickBot="1" x14ac:dyDescent="0.3">
      <c r="B89" s="263" t="s">
        <v>84</v>
      </c>
      <c r="C89" s="264" t="s">
        <v>858</v>
      </c>
      <c r="D89" s="265"/>
      <c r="E89" s="265" t="s">
        <v>86</v>
      </c>
      <c r="F89" s="265" t="s">
        <v>880</v>
      </c>
      <c r="G89" s="247">
        <v>137900</v>
      </c>
      <c r="H89" s="247"/>
      <c r="I89" s="358">
        <f t="shared" si="1"/>
        <v>24185040.619999997</v>
      </c>
    </row>
    <row r="90" spans="2:9" x14ac:dyDescent="0.25">
      <c r="B90" s="250" t="s">
        <v>84</v>
      </c>
      <c r="C90" s="257" t="s">
        <v>858</v>
      </c>
      <c r="D90" s="67"/>
      <c r="E90" s="67" t="s">
        <v>224</v>
      </c>
      <c r="F90" s="67" t="s">
        <v>881</v>
      </c>
      <c r="G90" s="76">
        <v>5084</v>
      </c>
      <c r="H90" s="76"/>
      <c r="I90" s="178">
        <f t="shared" si="1"/>
        <v>24190124.619999997</v>
      </c>
    </row>
    <row r="91" spans="2:9" x14ac:dyDescent="0.25">
      <c r="B91" s="250" t="s">
        <v>89</v>
      </c>
      <c r="C91" s="257" t="s">
        <v>858</v>
      </c>
      <c r="D91" s="67"/>
      <c r="E91" s="67"/>
      <c r="F91" s="67" t="s">
        <v>882</v>
      </c>
      <c r="G91" s="76">
        <v>100000</v>
      </c>
      <c r="H91" s="76"/>
      <c r="I91" s="178">
        <f t="shared" si="1"/>
        <v>24290124.619999997</v>
      </c>
    </row>
    <row r="92" spans="2:9" ht="15.75" thickBot="1" x14ac:dyDescent="0.3">
      <c r="B92" s="250" t="s">
        <v>84</v>
      </c>
      <c r="C92" s="257" t="s">
        <v>858</v>
      </c>
      <c r="D92" s="67"/>
      <c r="E92" s="67" t="s">
        <v>136</v>
      </c>
      <c r="F92" s="67" t="s">
        <v>883</v>
      </c>
      <c r="G92" s="76">
        <v>131920</v>
      </c>
      <c r="H92" s="76"/>
      <c r="I92" s="178">
        <f t="shared" si="1"/>
        <v>24422044.619999997</v>
      </c>
    </row>
    <row r="93" spans="2:9" ht="23.25" customHeight="1" thickBot="1" x14ac:dyDescent="0.3">
      <c r="B93" s="202" t="s">
        <v>76</v>
      </c>
      <c r="C93" s="203"/>
      <c r="D93" s="204"/>
      <c r="E93" s="204"/>
      <c r="F93" s="204"/>
      <c r="G93" s="205">
        <f>SUM(G5:G92)</f>
        <v>10748494</v>
      </c>
      <c r="H93" s="205">
        <f>SUM(H5:H92)</f>
        <v>8689415.0599999987</v>
      </c>
      <c r="I93" s="206">
        <f>+I92</f>
        <v>24422044.619999997</v>
      </c>
    </row>
    <row r="94" spans="2:9" ht="15.75" thickBot="1" x14ac:dyDescent="0.3">
      <c r="B94" s="199"/>
      <c r="C94" s="200"/>
      <c r="D94" s="201"/>
      <c r="E94" s="201"/>
      <c r="F94" s="201"/>
      <c r="G94" s="172"/>
      <c r="H94" s="172"/>
      <c r="I94" s="180"/>
    </row>
    <row r="95" spans="2:9" ht="15.75" thickBot="1" x14ac:dyDescent="0.3">
      <c r="B95" s="207"/>
      <c r="C95" s="208"/>
      <c r="D95" s="179"/>
      <c r="E95" s="179"/>
      <c r="F95" s="209"/>
      <c r="G95" s="210" t="s">
        <v>77</v>
      </c>
      <c r="H95" s="211" t="s">
        <v>78</v>
      </c>
      <c r="I95" s="180"/>
    </row>
    <row r="96" spans="2:9" ht="15.75" thickBot="1" x14ac:dyDescent="0.3">
      <c r="B96" s="207"/>
      <c r="C96" s="208"/>
      <c r="D96" s="179"/>
      <c r="E96" s="179"/>
      <c r="F96" s="212" t="s">
        <v>8</v>
      </c>
      <c r="G96" s="198">
        <v>24422044.620000001</v>
      </c>
      <c r="H96" s="177">
        <f>+I93</f>
        <v>24422044.619999997</v>
      </c>
      <c r="I96" s="180"/>
    </row>
    <row r="97" spans="2:11" ht="15.75" thickBot="1" x14ac:dyDescent="0.3">
      <c r="B97" s="207"/>
      <c r="C97" s="208"/>
      <c r="D97" s="179"/>
      <c r="E97" s="179"/>
      <c r="F97" s="213" t="s">
        <v>79</v>
      </c>
      <c r="G97" s="214">
        <f>SUM(G96:G96)</f>
        <v>24422044.620000001</v>
      </c>
      <c r="H97" s="215">
        <f>+H96</f>
        <v>24422044.619999997</v>
      </c>
      <c r="I97" s="180"/>
    </row>
    <row r="98" spans="2:11" x14ac:dyDescent="0.25">
      <c r="B98" s="207"/>
      <c r="C98" s="208"/>
      <c r="D98" s="179"/>
      <c r="E98" s="179"/>
      <c r="F98" s="179"/>
      <c r="G98" s="179"/>
      <c r="H98" s="179"/>
      <c r="I98" s="180"/>
    </row>
    <row r="99" spans="2:11" x14ac:dyDescent="0.25">
      <c r="B99" s="207"/>
      <c r="C99" s="208"/>
      <c r="D99" s="179"/>
      <c r="E99" s="209"/>
      <c r="F99" s="209"/>
      <c r="G99" s="209"/>
      <c r="H99" s="181" t="s">
        <v>8</v>
      </c>
      <c r="I99" s="180"/>
    </row>
    <row r="100" spans="2:11" x14ac:dyDescent="0.25">
      <c r="B100" s="207"/>
      <c r="C100" s="208"/>
      <c r="D100" s="179"/>
      <c r="E100" s="209"/>
      <c r="F100" s="209"/>
      <c r="G100" s="258" t="s">
        <v>8</v>
      </c>
      <c r="H100" s="209"/>
      <c r="I100" s="180"/>
    </row>
    <row r="101" spans="2:11" x14ac:dyDescent="0.25">
      <c r="B101" s="207"/>
      <c r="C101" s="208"/>
      <c r="D101" s="179"/>
      <c r="E101" s="176"/>
      <c r="F101" s="176"/>
      <c r="G101" s="259" t="s">
        <v>8</v>
      </c>
      <c r="H101" s="181" t="s">
        <v>8</v>
      </c>
      <c r="I101" s="180"/>
    </row>
    <row r="102" spans="2:11" ht="15.75" thickBot="1" x14ac:dyDescent="0.3">
      <c r="B102" s="218"/>
      <c r="C102" s="219"/>
      <c r="D102" s="220"/>
      <c r="E102" s="220"/>
      <c r="F102" s="220"/>
      <c r="G102" s="220"/>
      <c r="H102" s="220"/>
      <c r="I102" s="221"/>
    </row>
    <row r="105" spans="2:11" s="175" customFormat="1" x14ac:dyDescent="0.25">
      <c r="C105" s="222"/>
      <c r="H105" s="223" t="s">
        <v>8</v>
      </c>
      <c r="J105" s="173"/>
      <c r="K105" s="173"/>
    </row>
    <row r="106" spans="2:11" x14ac:dyDescent="0.25">
      <c r="B106" s="173"/>
      <c r="C106" s="171"/>
      <c r="D106" s="173"/>
      <c r="E106" s="173"/>
      <c r="F106" s="173"/>
      <c r="G106" s="173"/>
      <c r="H106" s="224">
        <f>+G97-H97</f>
        <v>0</v>
      </c>
    </row>
    <row r="107" spans="2:11" x14ac:dyDescent="0.25">
      <c r="G107" s="225"/>
    </row>
    <row r="108" spans="2:11" x14ac:dyDescent="0.25">
      <c r="H108" s="174"/>
    </row>
    <row r="109" spans="2:11" s="175" customFormat="1" x14ac:dyDescent="0.25">
      <c r="C109" s="222"/>
      <c r="G109" s="175" t="s">
        <v>8</v>
      </c>
      <c r="H109" s="225"/>
      <c r="J109" s="173"/>
      <c r="K109" s="173"/>
    </row>
    <row r="110" spans="2:11" s="175" customFormat="1" x14ac:dyDescent="0.25">
      <c r="C110" s="222"/>
      <c r="G110" s="226" t="s">
        <v>8</v>
      </c>
      <c r="J110" s="173"/>
      <c r="K110" s="173"/>
    </row>
  </sheetData>
  <pageMargins left="0.47244094488188981" right="0.19685039370078741" top="0.82677165354330717" bottom="0.6692913385826772" header="0.27559055118110237" footer="0.23622047244094491"/>
  <pageSetup scale="75" orientation="landscape" r:id="rId1"/>
  <headerFooter>
    <oddHeader>&amp;C&amp;"Arial,Negrita"&amp;12 CONDOMINIO TORRE ROHRMOSER
Conciliacion Bancaria Cta. ¢  CR   931484489 Bac San jose
Abril   30  de 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</vt:i4>
      </vt:variant>
    </vt:vector>
  </HeadingPairs>
  <TitlesOfParts>
    <vt:vector size="26" baseType="lpstr">
      <vt:lpstr>Balance General</vt:lpstr>
      <vt:lpstr>Estado Resultados</vt:lpstr>
      <vt:lpstr>1.RESUMEN DE SALDOS</vt:lpstr>
      <vt:lpstr>2. COBROS</vt:lpstr>
      <vt:lpstr>3. FACTURADO VS RECAUDADO</vt:lpstr>
      <vt:lpstr>4. Presupusto- Gastos</vt:lpstr>
      <vt:lpstr>5.DETALLE GASTOS</vt:lpstr>
      <vt:lpstr>InformeCondomino</vt:lpstr>
      <vt:lpstr>BAC Colones </vt:lpstr>
      <vt:lpstr>BAC Dolares</vt:lpstr>
      <vt:lpstr>Hoja2</vt:lpstr>
      <vt:lpstr>Hoja3</vt:lpstr>
      <vt:lpstr>'2. COBROS'!Área_de_impresión</vt:lpstr>
      <vt:lpstr>'4. Presupusto- Gastos'!Área_de_impresión</vt:lpstr>
      <vt:lpstr>'5.DETALLE GASTOS'!Área_de_impresión</vt:lpstr>
      <vt:lpstr>'BAC Colones '!Área_de_impresión</vt:lpstr>
      <vt:lpstr>'BAC Dolares'!Área_de_impresión</vt:lpstr>
      <vt:lpstr>'Estado Resultados'!Área_de_impresión</vt:lpstr>
      <vt:lpstr>InformeCondomino!Área_de_impresión</vt:lpstr>
      <vt:lpstr>'2. COBROS'!Títulos_a_imprimir</vt:lpstr>
      <vt:lpstr>'4. Presupusto- Gastos'!Títulos_a_imprimir</vt:lpstr>
      <vt:lpstr>'5.DETALLE GASTOS'!Títulos_a_imprimir</vt:lpstr>
      <vt:lpstr>'BAC Colones '!Títulos_a_imprimir</vt:lpstr>
      <vt:lpstr>'Balance General'!Títulos_a_imprimir</vt:lpstr>
      <vt:lpstr>'Estado Resultados'!Títulos_a_imprimir</vt:lpstr>
      <vt:lpstr>InformeCondomino!Títulos_a_imprimir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recepcion1</dc:creator>
  <cp:lastModifiedBy>ACAD ASESORIAS </cp:lastModifiedBy>
  <cp:lastPrinted>2019-05-20T00:29:41Z</cp:lastPrinted>
  <dcterms:created xsi:type="dcterms:W3CDTF">2011-03-24T14:56:16Z</dcterms:created>
  <dcterms:modified xsi:type="dcterms:W3CDTF">2019-05-20T15:17:31Z</dcterms:modified>
</cp:coreProperties>
</file>